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19440" windowHeight="7815" tabRatio="898"/>
  </bookViews>
  <sheets>
    <sheet name="Index" sheetId="22" r:id="rId1"/>
    <sheet name="1" sheetId="32" r:id="rId2"/>
    <sheet name="400" sheetId="46" r:id="rId3"/>
    <sheet name="410" sheetId="54" r:id="rId4"/>
    <sheet name="422" sheetId="55" r:id="rId5"/>
    <sheet name="432" sheetId="56" r:id="rId6"/>
    <sheet name="590" sheetId="47" r:id="rId7"/>
    <sheet name="580 - Training" sheetId="48" r:id="rId8"/>
    <sheet name="730" sheetId="49" r:id="rId9"/>
    <sheet name="640" sheetId="41" r:id="rId10"/>
    <sheet name="1050" sheetId="51" r:id="rId11"/>
    <sheet name="1025" sheetId="57" r:id="rId12"/>
    <sheet name="1033" sheetId="58" r:id="rId13"/>
    <sheet name="1044" sheetId="59" r:id="rId14"/>
    <sheet name="X" sheetId="38" r:id="rId15"/>
    <sheet name="Y" sheetId="33" r:id="rId16"/>
    <sheet name="Z" sheetId="45" r:id="rId17"/>
    <sheet name="507" sheetId="60" r:id="rId18"/>
    <sheet name="Table 512" sheetId="52" r:id="rId19"/>
    <sheet name="Table 542" sheetId="53" r:id="rId20"/>
  </sheets>
  <calcPr calcId="145621"/>
</workbook>
</file>

<file path=xl/calcChain.xml><?xml version="1.0" encoding="utf-8"?>
<calcChain xmlns="http://schemas.openxmlformats.org/spreadsheetml/2006/main">
  <c r="G12" i="41" l="1"/>
  <c r="G9" i="41"/>
  <c r="G7" i="41"/>
  <c r="F22" i="41" l="1"/>
  <c r="I30" i="38" l="1"/>
  <c r="P12" i="32" l="1"/>
  <c r="P13" i="32"/>
  <c r="P14" i="32"/>
  <c r="P15" i="32"/>
  <c r="P16" i="32"/>
  <c r="P17" i="32"/>
  <c r="P18" i="32"/>
  <c r="B12" i="32"/>
  <c r="B13" i="32"/>
  <c r="B14" i="32"/>
  <c r="B15" i="32"/>
  <c r="B16" i="32"/>
  <c r="B17" i="32"/>
  <c r="B18" i="32"/>
  <c r="Q21" i="32"/>
  <c r="E6" i="51"/>
  <c r="P33" i="32" s="1"/>
  <c r="D5" i="59"/>
  <c r="D5" i="58"/>
  <c r="F4" i="56"/>
  <c r="E7" i="46" s="1"/>
  <c r="P8" i="32" s="1"/>
  <c r="F5" i="59"/>
  <c r="F4" i="59" s="1"/>
  <c r="E7" i="51" s="1"/>
  <c r="P34" i="32" s="1"/>
  <c r="F5" i="58"/>
  <c r="F4" i="58" s="1"/>
  <c r="F5" i="57"/>
  <c r="F4" i="57" s="1"/>
  <c r="E5" i="51" s="1"/>
  <c r="P32" i="32" s="1"/>
  <c r="P35" i="32" l="1"/>
  <c r="N24" i="32" s="1"/>
  <c r="M24" i="32" s="1"/>
  <c r="C22" i="41"/>
  <c r="C20" i="41"/>
  <c r="D20" i="41"/>
  <c r="D24" i="41" s="1"/>
  <c r="B26" i="32" s="1"/>
  <c r="F4" i="49"/>
  <c r="E13" i="47" s="1"/>
  <c r="P20" i="32" s="1"/>
  <c r="F4" i="48"/>
  <c r="D4" i="48"/>
  <c r="D12" i="47" s="1"/>
  <c r="F16" i="56"/>
  <c r="F14" i="56"/>
  <c r="F6" i="56"/>
  <c r="F5" i="55"/>
  <c r="F4" i="55" s="1"/>
  <c r="E6" i="46" s="1"/>
  <c r="P7" i="32" s="1"/>
  <c r="F8" i="54"/>
  <c r="F5" i="54"/>
  <c r="E12" i="47" l="1"/>
  <c r="P19" i="32" s="1"/>
  <c r="P21" i="32" s="1"/>
  <c r="B19" i="32"/>
  <c r="F5" i="56"/>
  <c r="F15" i="54"/>
  <c r="F4" i="54" s="1"/>
  <c r="E5" i="46" s="1"/>
  <c r="D12" i="60"/>
  <c r="D8" i="60"/>
  <c r="E12" i="59"/>
  <c r="C17" i="57"/>
  <c r="E5" i="57"/>
  <c r="D16" i="56"/>
  <c r="D14" i="56"/>
  <c r="D6" i="56"/>
  <c r="E5" i="55"/>
  <c r="D5" i="55"/>
  <c r="D4" i="55" s="1"/>
  <c r="D6" i="46" s="1"/>
  <c r="B7" i="32" s="1"/>
  <c r="C4" i="55"/>
  <c r="E8" i="54"/>
  <c r="D8" i="54"/>
  <c r="D5" i="54"/>
  <c r="E4" i="47" l="1"/>
  <c r="E4" i="46"/>
  <c r="P6" i="32"/>
  <c r="P9" i="32" s="1"/>
  <c r="D5" i="57"/>
  <c r="D4" i="57" s="1"/>
  <c r="D5" i="56"/>
  <c r="D4" i="56" s="1"/>
  <c r="D7" i="46" s="1"/>
  <c r="B8" i="32" s="1"/>
  <c r="D15" i="54"/>
  <c r="D4" i="54" s="1"/>
  <c r="D5" i="46" s="1"/>
  <c r="B6" i="32" s="1"/>
  <c r="D4" i="60"/>
  <c r="D5" i="51" l="1"/>
  <c r="B32" i="32" s="1"/>
  <c r="D4" i="46"/>
  <c r="D4" i="59"/>
  <c r="D7" i="51" s="1"/>
  <c r="B34" i="32" s="1"/>
  <c r="E5" i="59"/>
  <c r="E5" i="58"/>
  <c r="D4" i="58"/>
  <c r="E5" i="48"/>
  <c r="E35" i="48"/>
  <c r="E31" i="48"/>
  <c r="E28" i="48"/>
  <c r="E25" i="48"/>
  <c r="E22" i="48"/>
  <c r="E19" i="48"/>
  <c r="E17" i="48"/>
  <c r="E13" i="48"/>
  <c r="E8" i="48"/>
  <c r="E9" i="48"/>
  <c r="E7" i="48"/>
  <c r="D6" i="51" l="1"/>
  <c r="B33" i="32" s="1"/>
  <c r="E4" i="51"/>
  <c r="J36" i="52"/>
  <c r="I36" i="52"/>
  <c r="H36" i="52"/>
  <c r="J42" i="53"/>
  <c r="I42" i="53"/>
  <c r="I24" i="53"/>
  <c r="I36" i="53"/>
  <c r="J36" i="53"/>
  <c r="J31" i="53"/>
  <c r="J32" i="53"/>
  <c r="J33" i="53"/>
  <c r="J34" i="53"/>
  <c r="J35" i="53"/>
  <c r="J30" i="53"/>
  <c r="H31" i="53"/>
  <c r="H32" i="53"/>
  <c r="H33" i="53"/>
  <c r="H34" i="53"/>
  <c r="H35" i="53"/>
  <c r="H30" i="53"/>
  <c r="J5" i="53"/>
  <c r="J6" i="53"/>
  <c r="J7" i="53"/>
  <c r="J8" i="53"/>
  <c r="J9" i="53"/>
  <c r="J10" i="53"/>
  <c r="J11" i="53"/>
  <c r="J12" i="53"/>
  <c r="J14" i="53"/>
  <c r="J15" i="53"/>
  <c r="J17" i="53"/>
  <c r="J18" i="53"/>
  <c r="J20" i="53"/>
  <c r="J21" i="53"/>
  <c r="J22" i="53"/>
  <c r="J23" i="53"/>
  <c r="J4" i="53"/>
  <c r="H5" i="53"/>
  <c r="H6" i="53"/>
  <c r="H7" i="53"/>
  <c r="H8" i="53"/>
  <c r="H9" i="53"/>
  <c r="H10" i="53"/>
  <c r="H11" i="53"/>
  <c r="H12" i="53"/>
  <c r="H14" i="53"/>
  <c r="H15" i="53"/>
  <c r="H17" i="53"/>
  <c r="H18" i="53"/>
  <c r="H20" i="53"/>
  <c r="H21" i="53"/>
  <c r="H22" i="53"/>
  <c r="H23" i="53"/>
  <c r="H4" i="53"/>
  <c r="G37" i="53"/>
  <c r="G25" i="53"/>
  <c r="J30" i="52"/>
  <c r="I30" i="52"/>
  <c r="F36" i="53"/>
  <c r="G35" i="53"/>
  <c r="G34" i="53"/>
  <c r="G33" i="53"/>
  <c r="G32" i="53"/>
  <c r="G31" i="53"/>
  <c r="G30" i="53"/>
  <c r="G36" i="53" s="1"/>
  <c r="G24" i="53"/>
  <c r="F24" i="53"/>
  <c r="G23" i="53"/>
  <c r="G22" i="53"/>
  <c r="G21" i="53"/>
  <c r="G20" i="53"/>
  <c r="G18" i="53"/>
  <c r="G17" i="53"/>
  <c r="G15" i="53"/>
  <c r="G14" i="53"/>
  <c r="G12" i="53"/>
  <c r="G11" i="53"/>
  <c r="G10" i="53"/>
  <c r="G9" i="53"/>
  <c r="G8" i="53"/>
  <c r="G7" i="53"/>
  <c r="G6" i="53"/>
  <c r="G5" i="53"/>
  <c r="G4" i="53"/>
  <c r="F30" i="52"/>
  <c r="G28" i="52" s="1"/>
  <c r="H28" i="52" s="1"/>
  <c r="G29" i="52"/>
  <c r="H29" i="52" s="1"/>
  <c r="G25" i="52"/>
  <c r="H25" i="52" s="1"/>
  <c r="G23" i="52"/>
  <c r="H23" i="52" s="1"/>
  <c r="G19" i="52"/>
  <c r="H19" i="52" s="1"/>
  <c r="G18" i="52"/>
  <c r="H18" i="52" s="1"/>
  <c r="G15" i="52"/>
  <c r="H15" i="52" s="1"/>
  <c r="G14" i="52"/>
  <c r="H14" i="52" s="1"/>
  <c r="G11" i="52"/>
  <c r="H11" i="52" s="1"/>
  <c r="G9" i="52"/>
  <c r="H9" i="52" s="1"/>
  <c r="G5" i="52"/>
  <c r="D4" i="49"/>
  <c r="D13" i="47" s="1"/>
  <c r="B20" i="32" l="1"/>
  <c r="D4" i="47"/>
  <c r="J24" i="53"/>
  <c r="G7" i="52"/>
  <c r="H7" i="52" s="1"/>
  <c r="G12" i="52"/>
  <c r="H12" i="52" s="1"/>
  <c r="G16" i="52"/>
  <c r="H16" i="52" s="1"/>
  <c r="G20" i="52"/>
  <c r="H20" i="52" s="1"/>
  <c r="G26" i="52"/>
  <c r="H26" i="52" s="1"/>
  <c r="G8" i="52"/>
  <c r="H8" i="52" s="1"/>
  <c r="G13" i="52"/>
  <c r="H13" i="52" s="1"/>
  <c r="G17" i="52"/>
  <c r="H17" i="52" s="1"/>
  <c r="G22" i="52"/>
  <c r="H22" i="52" s="1"/>
  <c r="H5" i="52"/>
  <c r="H30" i="52" l="1"/>
  <c r="G30" i="52"/>
  <c r="D4" i="51"/>
  <c r="J9" i="52" l="1"/>
  <c r="J12" i="52"/>
  <c r="J16" i="52"/>
  <c r="J20" i="52"/>
  <c r="J26" i="52"/>
  <c r="J7" i="52"/>
  <c r="J13" i="52"/>
  <c r="J17" i="52"/>
  <c r="J22" i="52"/>
  <c r="J28" i="52"/>
  <c r="J8" i="52"/>
  <c r="J14" i="52"/>
  <c r="J18" i="52"/>
  <c r="J23" i="52"/>
  <c r="J29" i="52"/>
  <c r="J11" i="52"/>
  <c r="J15" i="52"/>
  <c r="J19" i="52"/>
  <c r="J25" i="52"/>
  <c r="J5" i="52"/>
  <c r="N18" i="32"/>
  <c r="M18" i="32" s="1"/>
  <c r="F15" i="41"/>
  <c r="G14" i="41" s="1"/>
  <c r="G15" i="41" s="1"/>
  <c r="H21" i="38"/>
  <c r="H18" i="38"/>
  <c r="H15" i="38"/>
  <c r="H12" i="38"/>
  <c r="H9" i="38"/>
  <c r="H6" i="38"/>
  <c r="H3" i="38"/>
  <c r="G30" i="38"/>
  <c r="F30" i="38"/>
  <c r="P24" i="32"/>
  <c r="D22" i="41"/>
  <c r="B24" i="32" s="1"/>
  <c r="F20" i="41"/>
  <c r="F24" i="41" s="1"/>
  <c r="P26" i="32" s="1"/>
  <c r="E15" i="41"/>
  <c r="K7" i="41" s="1"/>
  <c r="D7" i="41" s="1"/>
  <c r="B21" i="32"/>
  <c r="N21" i="38"/>
  <c r="O21" i="38" s="1"/>
  <c r="P21" i="38" s="1"/>
  <c r="K21" i="38"/>
  <c r="L21" i="38" s="1"/>
  <c r="K12" i="41" l="1"/>
  <c r="D12" i="41" s="1"/>
  <c r="K14" i="41"/>
  <c r="D14" i="41" s="1"/>
  <c r="L7" i="41"/>
  <c r="L9" i="41"/>
  <c r="L14" i="41"/>
  <c r="L12" i="41"/>
  <c r="B6" i="45"/>
  <c r="I6" i="45" s="1"/>
  <c r="B22" i="32"/>
  <c r="H30" i="38"/>
  <c r="K9" i="41"/>
  <c r="D9" i="41" s="1"/>
  <c r="K7" i="45"/>
  <c r="E30" i="38"/>
  <c r="F23" i="41"/>
  <c r="F26" i="41" l="1"/>
  <c r="P25" i="32"/>
  <c r="P27" i="32" s="1"/>
  <c r="D15" i="41"/>
  <c r="D23" i="41" s="1"/>
  <c r="D26" i="41" l="1"/>
  <c r="B25" i="32"/>
  <c r="B27" i="32" s="1"/>
  <c r="B28" i="32" s="1"/>
  <c r="C21" i="32"/>
  <c r="H22" i="32" l="1"/>
  <c r="I22" i="32" s="1"/>
  <c r="B8" i="45"/>
  <c r="B8" i="33"/>
  <c r="I8" i="33" s="1"/>
  <c r="N22" i="32"/>
  <c r="M22" i="32" s="1"/>
  <c r="B6" i="33"/>
  <c r="I6" i="33" s="1"/>
  <c r="N20" i="32"/>
  <c r="M20" i="32" s="1"/>
  <c r="H20" i="32"/>
  <c r="I20" i="32" s="1"/>
  <c r="B9" i="32"/>
  <c r="B35" i="32"/>
  <c r="H24" i="32" l="1"/>
  <c r="I24" i="32" s="1"/>
  <c r="B36" i="32"/>
  <c r="H18" i="32"/>
  <c r="I18" i="32" s="1"/>
  <c r="B10" i="32"/>
  <c r="K7" i="33"/>
  <c r="D9" i="45"/>
  <c r="K6" i="45"/>
  <c r="K8" i="45" s="1"/>
  <c r="I8" i="45"/>
  <c r="D9" i="33"/>
  <c r="K6" i="33"/>
  <c r="K8" i="33" s="1"/>
  <c r="K10" i="33" s="1"/>
  <c r="K9" i="45" l="1"/>
  <c r="K10" i="45"/>
  <c r="K9" i="33"/>
  <c r="K11" i="33" s="1"/>
  <c r="B10" i="33" s="1"/>
  <c r="P29" i="32" s="1"/>
  <c r="K11" i="45" l="1"/>
  <c r="B10" i="45" s="1"/>
  <c r="B29" i="32" s="1"/>
  <c r="B30" i="32" s="1"/>
  <c r="B37" i="32" s="1"/>
  <c r="I10" i="32" s="1"/>
  <c r="D1" i="51" l="1"/>
  <c r="D1" i="59"/>
  <c r="D1" i="49"/>
  <c r="D1" i="58"/>
  <c r="D1" i="57"/>
  <c r="D1" i="41"/>
  <c r="D1" i="54"/>
  <c r="D1" i="46" s="1"/>
  <c r="D1" i="47"/>
  <c r="D1" i="56"/>
  <c r="D1" i="55"/>
  <c r="M10" i="32"/>
  <c r="E1" i="51" l="1"/>
  <c r="E1" i="47"/>
  <c r="E1" i="46"/>
  <c r="F1" i="59"/>
  <c r="F1" i="49"/>
  <c r="F1" i="56"/>
  <c r="F1" i="58"/>
  <c r="F1" i="41"/>
  <c r="F1" i="55"/>
  <c r="F1" i="57"/>
  <c r="F1" i="48"/>
  <c r="F1" i="54"/>
  <c r="I12" i="32"/>
  <c r="M12" i="32"/>
</calcChain>
</file>

<file path=xl/sharedStrings.xml><?xml version="1.0" encoding="utf-8"?>
<sst xmlns="http://schemas.openxmlformats.org/spreadsheetml/2006/main" count="624" uniqueCount="358">
  <si>
    <t>Earned Credit</t>
  </si>
  <si>
    <t>Credit Available</t>
  </si>
  <si>
    <t xml:space="preserve"> </t>
  </si>
  <si>
    <t>to</t>
  </si>
  <si>
    <t>Item 513 - Credit for Engine Companies</t>
  </si>
  <si>
    <t>Item 523 - Credit for Reserve Pumpers</t>
  </si>
  <si>
    <t>Item 549 - Credit for Ladder Service</t>
  </si>
  <si>
    <t>Item 530 - Credit for Pump Capacity</t>
  </si>
  <si>
    <t>Item 553 - Credit for Reserve Ladder and Service Trucks</t>
  </si>
  <si>
    <t>Item 571 - Credit for Company Personnel</t>
  </si>
  <si>
    <t># of Engines</t>
  </si>
  <si>
    <t>On-Duty Personnel</t>
  </si>
  <si>
    <t># of Ladders</t>
  </si>
  <si>
    <t>Required Personnel</t>
  </si>
  <si>
    <t>Credit Earned</t>
  </si>
  <si>
    <t>Should Match Earned Credit</t>
  </si>
  <si>
    <t>Percent of Required</t>
  </si>
  <si>
    <t>513. Credit for Engine Companies (CEC)</t>
  </si>
  <si>
    <t>523. Credit for Reserve Pumpers (CRP)</t>
  </si>
  <si>
    <t>532. Credit for Pumper Capacity (CPC)</t>
  </si>
  <si>
    <t>553. Credit for Reserve Ladder and Service Trucks (CRLS)</t>
  </si>
  <si>
    <t>571. Credit for Company Personnel (CCP)</t>
  </si>
  <si>
    <t>Average Staffing Per Unit</t>
  </si>
  <si>
    <t xml:space="preserve">Item 580 “Credit for Training (CT)”  </t>
  </si>
  <si>
    <t>581. Credit for Training (CT)</t>
  </si>
  <si>
    <t>Item 616 “Credit for Supply System (CSS)”</t>
  </si>
  <si>
    <t>A. With a 6 -inch or larger branch and a pumper outlet
with or without 2½ -inch outlets</t>
  </si>
  <si>
    <t>B. With a 6 -inch or larger branch and no pumper outlet
but two or more 2½ -inch outlets, or with a small foot
valve, or with a small barrel</t>
  </si>
  <si>
    <t>Item 621 “Credit for Hydrants (CH)”</t>
  </si>
  <si>
    <t>PPC</t>
  </si>
  <si>
    <t>Points</t>
  </si>
  <si>
    <t>or</t>
  </si>
  <si>
    <t>More</t>
  </si>
  <si>
    <t>Fire Department</t>
  </si>
  <si>
    <t>Class</t>
  </si>
  <si>
    <t>Rating System Component</t>
  </si>
  <si>
    <t>Water Supply System</t>
  </si>
  <si>
    <t>Divergence Points</t>
  </si>
  <si>
    <t>Fire Protection Rating Schedule</t>
  </si>
  <si>
    <t>Divergence Calculator</t>
  </si>
  <si>
    <t>% Credit Received</t>
  </si>
  <si>
    <t>Actual Calculator</t>
  </si>
  <si>
    <t xml:space="preserve">Credit for Fire Department  </t>
  </si>
  <si>
    <t>CWS</t>
  </si>
  <si>
    <t>(CFD+COC)*0.8</t>
  </si>
  <si>
    <t>Credit for Water Supply (CWS)</t>
  </si>
  <si>
    <t>= (CWS - (CFD+COC)*0.8)</t>
  </si>
  <si>
    <t>Divergence Points (Water Lower)</t>
  </si>
  <si>
    <t>Divergence Points (Water Higher)</t>
  </si>
  <si>
    <t>Your Average</t>
  </si>
  <si>
    <t>Tab</t>
  </si>
  <si>
    <t>549. Credit for Ladder Service (CLS)</t>
  </si>
  <si>
    <t xml:space="preserve">Item 590. Credit for Fire Department:  </t>
  </si>
  <si>
    <t>Item 620. Hydrants - Size, Type and Installation</t>
  </si>
  <si>
    <t xml:space="preserve">Item 640. Credit for Water Supply </t>
  </si>
  <si>
    <t>431A - Dispatch Circuits Provided</t>
  </si>
  <si>
    <t xml:space="preserve">431C - Emergency Power Supply System </t>
  </si>
  <si>
    <t>561. Credit for Deployment Analysis (DA)</t>
  </si>
  <si>
    <t>Item 730 “Credit for Operational Considerations (COC)”</t>
  </si>
  <si>
    <t>590. Credit for Fire Department</t>
  </si>
  <si>
    <t>730. “Credit for Operational Considerations (COC)”</t>
  </si>
  <si>
    <t>Item 630 – Credit for Inspection and Flow Testing</t>
  </si>
  <si>
    <t xml:space="preserve">Item 631 “Credit for Inspection and Flow Testing (CIT)”  </t>
  </si>
  <si>
    <t># of Hydrants</t>
  </si>
  <si>
    <t>Total Points for Inspections</t>
  </si>
  <si>
    <t>Total points for Flow Testing</t>
  </si>
  <si>
    <t>Fire Prevention Code Regulations (PCR)</t>
  </si>
  <si>
    <t>Fire Prevention Certification and Training (PCT)</t>
  </si>
  <si>
    <t>Fire Prevention Programs (PCP)</t>
  </si>
  <si>
    <t>Item 561 - Credit for Deployment Analysis</t>
  </si>
  <si>
    <t>Community Risk Reduction</t>
  </si>
  <si>
    <r>
      <t>Automatic Aid (AA</t>
    </r>
    <r>
      <rPr>
        <b/>
        <vertAlign val="subscript"/>
        <sz val="14"/>
        <color theme="1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>)</t>
    </r>
  </si>
  <si>
    <t xml:space="preserve">Communication Facilities  </t>
  </si>
  <si>
    <t>Dispatch Plan</t>
  </si>
  <si>
    <t>&lt;MAX .35 Points&gt;</t>
  </si>
  <si>
    <t>Annual</t>
  </si>
  <si>
    <t>Radio Communications Interoperability</t>
  </si>
  <si>
    <t>&lt;MAX .10 Points&gt;</t>
  </si>
  <si>
    <t>Common dispatch or tactical</t>
  </si>
  <si>
    <t>SOP's</t>
  </si>
  <si>
    <t>Emergency Communications</t>
  </si>
  <si>
    <t>Public Classification Protection Rating</t>
  </si>
  <si>
    <t xml:space="preserve">Water Supply  </t>
  </si>
  <si>
    <t>616.  Supply System</t>
  </si>
  <si>
    <t>513.  Engine Companies</t>
  </si>
  <si>
    <t>523.  Reserve Engine Companies</t>
  </si>
  <si>
    <t>532.  Pumper Capacity</t>
  </si>
  <si>
    <t>549.  Ladder/Service Companies</t>
  </si>
  <si>
    <t>553.  Reserve Ladder/Service Trucks</t>
  </si>
  <si>
    <t>561.  Deployment Analysis</t>
  </si>
  <si>
    <t>571.  Company Personnel</t>
  </si>
  <si>
    <t>581.  Training</t>
  </si>
  <si>
    <t>730.  Operational Considerations</t>
  </si>
  <si>
    <t>621.  Hydrants</t>
  </si>
  <si>
    <t>631.  Inspection and Flow Testing</t>
  </si>
  <si>
    <t>1025.  Fire Prevention Code &amp; Enforcement</t>
  </si>
  <si>
    <t>1033.  Public Fire Safety Education</t>
  </si>
  <si>
    <t>1044.  Fire Investigation Programs</t>
  </si>
  <si>
    <t xml:space="preserve">414.  Emergency Reporting </t>
  </si>
  <si>
    <t>422.  Telecommunicators</t>
  </si>
  <si>
    <t>432.  Dispatch Circuits</t>
  </si>
  <si>
    <t>640.  Credit for Water Supply</t>
  </si>
  <si>
    <t>590.  Credit for Fire Department</t>
  </si>
  <si>
    <t>1050.  Credit for Community Risk Reduction</t>
  </si>
  <si>
    <t>ISO/FSRS Summary Evaluation Analysis</t>
  </si>
  <si>
    <t>440.  Credit for Emergency Communications</t>
  </si>
  <si>
    <t>C./D. With only a 2½ -inch outlet or with less than a 6 -inch branch</t>
  </si>
  <si>
    <t>E. /F. Flush Type, Cistern or suction point</t>
  </si>
  <si>
    <t>Public Protection Classification (PPC) Rating</t>
  </si>
  <si>
    <t>Subject</t>
  </si>
  <si>
    <t>Index</t>
  </si>
  <si>
    <t>ISO/FSRS Summary Evaluation Analysis based on the 2012 Fire Suppression Rating Schedule</t>
  </si>
  <si>
    <t>2012 Schedule</t>
  </si>
  <si>
    <t>1980 Schedule</t>
  </si>
  <si>
    <t>Credit</t>
  </si>
  <si>
    <t>PPC Rating</t>
  </si>
  <si>
    <t>Estimate</t>
  </si>
  <si>
    <t>Previous Credit</t>
  </si>
  <si>
    <t>Old Credit Available</t>
  </si>
  <si>
    <t>New Credit Available</t>
  </si>
  <si>
    <t>Estimates</t>
  </si>
  <si>
    <t>Conversion Credits</t>
  </si>
  <si>
    <t>% of Available Points</t>
  </si>
  <si>
    <t xml:space="preserve">Maximum Points on FSRS </t>
  </si>
  <si>
    <t>Your Score</t>
  </si>
  <si>
    <t>A.  Basic 9-1-1 or no 9-1-1</t>
  </si>
  <si>
    <t>B.  Enhanced 9-1-1</t>
  </si>
  <si>
    <t>1. E9-1-1 Wireless (EW)</t>
  </si>
  <si>
    <t>2. E9-1-1 Voice Over Internet Protocol (EI)</t>
  </si>
  <si>
    <t>3. Computer Aided Dispatch (CAD)</t>
  </si>
  <si>
    <t>4. Geographic Information Systems (GIS/AVL)</t>
  </si>
  <si>
    <t>Telecommunicator Performance (TCP)</t>
  </si>
  <si>
    <t>A1.  Alarm Receipt (AR)</t>
  </si>
  <si>
    <t>A2.  Alarm Processing (AP)</t>
  </si>
  <si>
    <t>B.  Emergency Dispatch Protocols for Fire Service (EDP)</t>
  </si>
  <si>
    <t>C.  Telecommunicator Training and Certifications (TTC)</t>
  </si>
  <si>
    <t>D. Telecommunicator Continuing Education/Quality Assurance (TQA)</t>
  </si>
  <si>
    <t>Review of Dispatch Circuits (RDC)</t>
  </si>
  <si>
    <t>&lt;MAX 40 Points&gt;</t>
  </si>
  <si>
    <t>Voice radio</t>
  </si>
  <si>
    <t>Circuit indicates only box number/street intersection</t>
  </si>
  <si>
    <t xml:space="preserve">Voice receivers under direct control of AHJ </t>
  </si>
  <si>
    <t>Alphanumeric receivers under direct control of AHJ</t>
  </si>
  <si>
    <t>Outside Coded Sounding Device</t>
  </si>
  <si>
    <t>Outside Noncoded Sounding Device</t>
  </si>
  <si>
    <t>No Circuit Provided</t>
  </si>
  <si>
    <t>431B -Monitoring for Integrity of Circuit</t>
  </si>
  <si>
    <t>Monitoring for Integrity of Circuit</t>
  </si>
  <si>
    <t>&lt;MAX 30 Points&gt;</t>
  </si>
  <si>
    <t>Automatically started generator</t>
  </si>
  <si>
    <t xml:space="preserve">When used with UPS </t>
  </si>
  <si>
    <t>Manually started generator</t>
  </si>
  <si>
    <t>Central battery system plus manually started generator</t>
  </si>
  <si>
    <t>Central battery system only</t>
  </si>
  <si>
    <t>Comply with NFPA#1221 - strength and duration add:</t>
  </si>
  <si>
    <t>No emergency power provided</t>
  </si>
  <si>
    <t>Section 507 - Fire Department</t>
  </si>
  <si>
    <t>Communication Facilities - 431</t>
  </si>
  <si>
    <t>Interdepartment Training</t>
  </si>
  <si>
    <t>Quarterly 3-hour</t>
  </si>
  <si>
    <t>Semiannual 3-hour</t>
  </si>
  <si>
    <t>Common dispatch and tactical</t>
  </si>
  <si>
    <t>Training Evaluation</t>
  </si>
  <si>
    <r>
      <t>A.  Training Facilities &amp; Use (T</t>
    </r>
    <r>
      <rPr>
        <b/>
        <vertAlign val="sub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>)</t>
    </r>
  </si>
  <si>
    <t>Facilities (FA)</t>
  </si>
  <si>
    <t>Use of Facilities (U)</t>
  </si>
  <si>
    <t>&lt;Multiplier for (FA)&gt;</t>
  </si>
  <si>
    <r>
      <t>B.  Company Training Program (T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</si>
  <si>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C.  Officer Training &amp; Certification (T</t>
    </r>
    <r>
      <rPr>
        <b/>
        <vertAlign val="subscript"/>
        <sz val="12"/>
        <color theme="1"/>
        <rFont val="Calibri"/>
        <family val="2"/>
        <scheme val="minor"/>
      </rPr>
      <t>3</t>
    </r>
    <r>
      <rPr>
        <b/>
        <sz val="12"/>
        <color theme="1"/>
        <rFont val="Calibri"/>
        <family val="2"/>
        <scheme val="minor"/>
      </rPr>
      <t>)</t>
    </r>
  </si>
  <si>
    <r>
      <t>D.  New Driver/Operator Training Program (T</t>
    </r>
    <r>
      <rPr>
        <b/>
        <vertAlign val="subscript"/>
        <sz val="12"/>
        <color theme="1"/>
        <rFont val="Calibri"/>
        <family val="2"/>
        <scheme val="minor"/>
      </rPr>
      <t>4</t>
    </r>
    <r>
      <rPr>
        <b/>
        <sz val="12"/>
        <color theme="1"/>
        <rFont val="Calibri"/>
        <family val="2"/>
        <scheme val="minor"/>
      </rPr>
      <t>)</t>
    </r>
  </si>
  <si>
    <r>
      <t>E.  Existing Driver/Operator Training Program (T</t>
    </r>
    <r>
      <rPr>
        <b/>
        <vertAlign val="subscript"/>
        <sz val="12"/>
        <color theme="1"/>
        <rFont val="Calibri"/>
        <family val="2"/>
        <scheme val="minor"/>
      </rPr>
      <t>5</t>
    </r>
    <r>
      <rPr>
        <b/>
        <sz val="12"/>
        <color theme="1"/>
        <rFont val="Calibri"/>
        <family val="2"/>
        <scheme val="minor"/>
      </rPr>
      <t>)</t>
    </r>
  </si>
  <si>
    <r>
      <t>F.  Hazardous Materials Training Program (T</t>
    </r>
    <r>
      <rPr>
        <b/>
        <vertAlign val="subscript"/>
        <sz val="12"/>
        <color theme="1"/>
        <rFont val="Calibri"/>
        <family val="2"/>
        <scheme val="minor"/>
      </rPr>
      <t>6</t>
    </r>
    <r>
      <rPr>
        <b/>
        <sz val="12"/>
        <color theme="1"/>
        <rFont val="Calibri"/>
        <family val="2"/>
        <scheme val="minor"/>
      </rPr>
      <t>)</t>
    </r>
  </si>
  <si>
    <r>
      <t>G.  Recruit Training Program (T</t>
    </r>
    <r>
      <rPr>
        <b/>
        <vertAlign val="subscript"/>
        <sz val="12"/>
        <color theme="1"/>
        <rFont val="Calibri"/>
        <family val="2"/>
        <scheme val="minor"/>
      </rPr>
      <t>7</t>
    </r>
    <r>
      <rPr>
        <b/>
        <sz val="12"/>
        <color theme="1"/>
        <rFont val="Calibri"/>
        <family val="2"/>
        <scheme val="minor"/>
      </rPr>
      <t>)</t>
    </r>
  </si>
  <si>
    <r>
      <t>H.  Building Familiarization for Pre-Incident Planning Program (T</t>
    </r>
    <r>
      <rPr>
        <b/>
        <vertAlign val="subscript"/>
        <sz val="12"/>
        <color theme="1"/>
        <rFont val="Calibri"/>
        <family val="2"/>
        <scheme val="minor"/>
      </rPr>
      <t>8</t>
    </r>
    <r>
      <rPr>
        <b/>
        <sz val="12"/>
        <color theme="1"/>
        <rFont val="Calibri"/>
        <family val="2"/>
        <scheme val="minor"/>
      </rPr>
      <t>)</t>
    </r>
  </si>
  <si>
    <t>Credit for Incident Management System (IMS)</t>
  </si>
  <si>
    <t>Fire Prevention Code Adoption and Enforcement (PCE)</t>
  </si>
  <si>
    <t>Published Date of Adopted Codes within 5 years</t>
  </si>
  <si>
    <t>Published Date of Adopted Codes within 6 years</t>
  </si>
  <si>
    <t>Published Date of Adopted Codes within 10 years</t>
  </si>
  <si>
    <t>Published Date of Adopted Codes Earlier</t>
  </si>
  <si>
    <t>Fire Prevention Staffing (PS)</t>
  </si>
  <si>
    <t>Frequency of Inspections</t>
  </si>
  <si>
    <t>Fire Prevention Inspectors</t>
  </si>
  <si>
    <t>Fire Inspector Certification (PIC)</t>
  </si>
  <si>
    <t>Fire Inspector Continuing Education (PIE)</t>
  </si>
  <si>
    <t>Plan Review (PPR)</t>
  </si>
  <si>
    <t>Inspections for Certificates of Occupancy (PCO)</t>
  </si>
  <si>
    <t>Quality Assurance Program (PQC)</t>
  </si>
  <si>
    <t>Code Compliance Follow-Up (PCF)</t>
  </si>
  <si>
    <t>Inspections of Private Fire Protection Equipment (PPP)</t>
  </si>
  <si>
    <t>Fire Prevention Ordinance (PPO)</t>
  </si>
  <si>
    <t>Coordination with Training and Pre-Plans (PTP)</t>
  </si>
  <si>
    <t>Public Fire Safety Education (FSE)</t>
  </si>
  <si>
    <t>Fire Safety Educators Qualifications &amp; Training (FSQT)</t>
  </si>
  <si>
    <t>Fire Safety Education Course (FSEC)</t>
  </si>
  <si>
    <t>Fire Safety Education  Continuing Education (FSCE)</t>
  </si>
  <si>
    <t>Fire Safety Education Programs (FSP)</t>
  </si>
  <si>
    <t>Residential Fire Safety Program (FSPR)</t>
  </si>
  <si>
    <t>Education in Schools (FSPS)</t>
  </si>
  <si>
    <t>Juvenile Firesetter Intervention (FSPJ)</t>
  </si>
  <si>
    <t>Fire Safety Education - Special Occupancies (FSPL)</t>
  </si>
  <si>
    <t>Fire Investigations (FI)</t>
  </si>
  <si>
    <t>Fire Investigation Organization &amp; Staffing (IOS)</t>
  </si>
  <si>
    <t>Fire Investigation Organization (IO)</t>
  </si>
  <si>
    <t>Fire Investigation Staffing (IS)</t>
  </si>
  <si>
    <t>Credit for Certification &amp; Training (IQT)</t>
  </si>
  <si>
    <t>Fire Investigator Certification (IQTC)</t>
  </si>
  <si>
    <t>Fire Investigator Continuing Education (IQTE)</t>
  </si>
  <si>
    <t>Use of NFIRS (IRS)</t>
  </si>
  <si>
    <t>Table 512A - Pumper Equipment and Hose</t>
  </si>
  <si>
    <t>Needed</t>
  </si>
  <si>
    <t>Points Credit/Unit</t>
  </si>
  <si>
    <t>Total Points</t>
  </si>
  <si>
    <t>Booster Tank</t>
  </si>
  <si>
    <t>300 Gallon or larger</t>
  </si>
  <si>
    <t>300 gallons</t>
  </si>
  <si>
    <t>1/10 gallon</t>
  </si>
  <si>
    <t>Hose</t>
  </si>
  <si>
    <t>15' soft-suction or 20' hard-suction</t>
  </si>
  <si>
    <t>1½", 1¾", or 2" Hose Carried</t>
  </si>
  <si>
    <t>400'</t>
  </si>
  <si>
    <t>3 per 50'</t>
  </si>
  <si>
    <t>Master Stream Appliance (1000 gpm)</t>
  </si>
  <si>
    <t>Nozzles</t>
  </si>
  <si>
    <r>
      <t>2</t>
    </r>
    <r>
      <rPr>
        <sz val="11"/>
        <color theme="1"/>
        <rFont val="Calibri"/>
        <family val="2"/>
      </rPr>
      <t>½"</t>
    </r>
    <r>
      <rPr>
        <sz val="11"/>
        <color theme="1"/>
        <rFont val="Calibri"/>
        <family val="2"/>
        <scheme val="minor"/>
      </rPr>
      <t xml:space="preserve"> Playpipe with shutoff with 3 tips</t>
    </r>
  </si>
  <si>
    <t>2½" Combination Spray with shutoff</t>
  </si>
  <si>
    <r>
      <t>1½" or 1</t>
    </r>
    <r>
      <rPr>
        <sz val="11"/>
        <color theme="1"/>
        <rFont val="Calibri"/>
        <family val="2"/>
      </rPr>
      <t>¾" Combination Spray with shutoff</t>
    </r>
  </si>
  <si>
    <t>SCBA</t>
  </si>
  <si>
    <t>(30-minute minimum)</t>
  </si>
  <si>
    <t>Extra Cylinders Carried</t>
  </si>
  <si>
    <t>Salvage Covers (minimum size 12' by 14')</t>
  </si>
  <si>
    <t>Electric Handlights</t>
  </si>
  <si>
    <t>Hose Clamp</t>
  </si>
  <si>
    <t>Hydrant Hose Gate (2½")</t>
  </si>
  <si>
    <t>Gated Wye (2½" x 1½" x 1½")</t>
  </si>
  <si>
    <t>Radio</t>
  </si>
  <si>
    <t>Mounted</t>
  </si>
  <si>
    <t>Portable</t>
  </si>
  <si>
    <t>Ladders</t>
  </si>
  <si>
    <t>12' to 16' roof</t>
  </si>
  <si>
    <t>24' extension or larger</t>
  </si>
  <si>
    <t>Annual Tests</t>
  </si>
  <si>
    <t>Total Credit for a Pumper</t>
  </si>
  <si>
    <t>Table 512B - Pumper Service Test Program</t>
  </si>
  <si>
    <t>Average interval between 3 most recent tests</t>
  </si>
  <si>
    <t>1 year</t>
  </si>
  <si>
    <t>2 years</t>
  </si>
  <si>
    <t>3 years</t>
  </si>
  <si>
    <t>4 years</t>
  </si>
  <si>
    <t>5 years or more</t>
  </si>
  <si>
    <t>Table 512C - Hose Service Test Program</t>
  </si>
  <si>
    <t>Table 542A - Equipment for a Service Company</t>
  </si>
  <si>
    <t>Electric Generator</t>
  </si>
  <si>
    <t>Portable Floodlight (500 watt)</t>
  </si>
  <si>
    <t>Smoke Ejector (5,000 cfm)</t>
  </si>
  <si>
    <t>Portable Thermal Cutting Unit</t>
  </si>
  <si>
    <t>Saw - Power (chain or heavy duty rotary type)</t>
  </si>
  <si>
    <t>Pike Pole (plaster hook)</t>
  </si>
  <si>
    <t>3' or 4'</t>
  </si>
  <si>
    <t>6' or longer</t>
  </si>
  <si>
    <t>16' roof or longer</t>
  </si>
  <si>
    <t>10' attic or longer</t>
  </si>
  <si>
    <t>14' combination or longer</t>
  </si>
  <si>
    <t>Total Credit for a Service Company</t>
  </si>
  <si>
    <t>Table 542B - Additional Equipment for a Ladder Company</t>
  </si>
  <si>
    <t>Ladder</t>
  </si>
  <si>
    <t>16' or longer roof</t>
  </si>
  <si>
    <t>35' or longer extension</t>
  </si>
  <si>
    <t>Elevated Stream Device</t>
  </si>
  <si>
    <t>Large Spray Nozzle (1000 gpm)</t>
  </si>
  <si>
    <t>Aerial ladder/Elevating Platform</t>
  </si>
  <si>
    <t>Total Credit for a Ladder Company</t>
  </si>
  <si>
    <t>Table 542C - Aerial Ladder/Elevating Platform Test Program</t>
  </si>
  <si>
    <t xml:space="preserve">Direct Points on FSRS </t>
  </si>
  <si>
    <r>
      <t xml:space="preserve">Annual Tests (Table 542C) - </t>
    </r>
    <r>
      <rPr>
        <i/>
        <sz val="11"/>
        <color theme="1"/>
        <rFont val="Calibri"/>
        <family val="2"/>
        <scheme val="minor"/>
      </rPr>
      <t>See Below</t>
    </r>
  </si>
  <si>
    <t>Your Points</t>
  </si>
  <si>
    <t>Your Credit</t>
  </si>
  <si>
    <t>Your credit for this service/aerial apparatus</t>
  </si>
  <si>
    <r>
      <t xml:space="preserve">Pumper (Table 512B) </t>
    </r>
    <r>
      <rPr>
        <i/>
        <sz val="11"/>
        <color theme="1"/>
        <rFont val="Calibri"/>
        <family val="2"/>
        <scheme val="minor"/>
      </rPr>
      <t>See below</t>
    </r>
  </si>
  <si>
    <r>
      <t xml:space="preserve">Hose (Table 512C) </t>
    </r>
    <r>
      <rPr>
        <i/>
        <sz val="11"/>
        <color theme="1"/>
        <rFont val="Calibri"/>
        <family val="2"/>
        <scheme val="minor"/>
      </rPr>
      <t>See below</t>
    </r>
  </si>
  <si>
    <t>Your credit for this pumper</t>
  </si>
  <si>
    <t>Live Fire Training Facility, including smoke room.</t>
  </si>
  <si>
    <t>Drill Tower at least 3 stories in height.</t>
  </si>
  <si>
    <t>Training Area at least 2 acres is size.</t>
  </si>
  <si>
    <t>Each member should attend 18 hours of training at the facility.</t>
  </si>
  <si>
    <t>Continuing education  for officer training on- or off-site, 12 hours per year for all officers.</t>
  </si>
  <si>
    <t>60 hours (or certification) in accordance with the general criteria of NFPA 1002 and 1451.</t>
  </si>
  <si>
    <t>Certification of each current officer with responsibilities in fire suppression in accordance with the general criteria of NFPA 1021, 1521 and 1561.</t>
  </si>
  <si>
    <t>12 hours per year. Driver and operator training should be in accordance with NFPA 1002 and 1451.</t>
  </si>
  <si>
    <t>6 hours per member per year.  Hazardous materials training should be at a minimum awareness level in accordance with NFPA 472.</t>
  </si>
  <si>
    <t>1 Year</t>
  </si>
  <si>
    <t>2 Years</t>
  </si>
  <si>
    <t>3 Years</t>
  </si>
  <si>
    <t>4 Years</t>
  </si>
  <si>
    <t>5 Years</t>
  </si>
  <si>
    <t>More than 5 Years</t>
  </si>
  <si>
    <t>240 hours within the first year of employment in accordance with NFPA 1001. Firefighters who obtain Firefighter I &amp; II designation in accordance with NFPA 1001 meet the intent of this section.</t>
  </si>
  <si>
    <t>Annual Pre-Incident Training. The fire department should make building familiarization and pre-incident planning tours of each commercial, industrial, institutional or other similar building at least annually. Records of inspections should complete and up-to-date notes and sketches, which must be available to the responding incident commander.  These plans should be in accordance with NFPA 1620.</t>
  </si>
  <si>
    <t>Company training at fire stations, including training using streets, buildings and open areas, 16 hours per company member per month.</t>
  </si>
  <si>
    <r>
      <t xml:space="preserve"> Enter data in only the top section (ERS</t>
    </r>
    <r>
      <rPr>
        <b/>
        <i/>
        <vertAlign val="subscript"/>
        <sz val="12"/>
        <color theme="1"/>
        <rFont val="Calibri"/>
        <family val="2"/>
        <scheme val="minor"/>
      </rPr>
      <t>1</t>
    </r>
    <r>
      <rPr>
        <b/>
        <i/>
        <sz val="12"/>
        <color theme="1"/>
        <rFont val="Calibri"/>
        <family val="2"/>
        <scheme val="minor"/>
      </rPr>
      <t>)</t>
    </r>
    <r>
      <rPr>
        <b/>
        <i/>
        <sz val="12"/>
        <color rgb="FFFF0000"/>
        <rFont val="Calibri"/>
        <family val="2"/>
        <scheme val="minor"/>
      </rPr>
      <t xml:space="preserve"> OR</t>
    </r>
    <r>
      <rPr>
        <b/>
        <i/>
        <sz val="12"/>
        <rFont val="Calibri"/>
        <family val="2"/>
        <scheme val="minor"/>
      </rPr>
      <t xml:space="preserve"> in</t>
    </r>
    <r>
      <rPr>
        <b/>
        <i/>
        <sz val="12"/>
        <color theme="1"/>
        <rFont val="Calibri"/>
        <family val="2"/>
        <scheme val="minor"/>
      </rPr>
      <t xml:space="preserve"> the bottom section (ERS</t>
    </r>
    <r>
      <rPr>
        <b/>
        <i/>
        <vertAlign val="subscript"/>
        <sz val="12"/>
        <color theme="1"/>
        <rFont val="Calibri"/>
        <family val="2"/>
        <scheme val="minor"/>
      </rPr>
      <t>2</t>
    </r>
    <r>
      <rPr>
        <b/>
        <i/>
        <sz val="12"/>
        <color theme="1"/>
        <rFont val="Calibri"/>
        <family val="2"/>
        <scheme val="minor"/>
      </rPr>
      <t>)</t>
    </r>
  </si>
  <si>
    <r>
      <t>Emergency Reporting System (ERS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</t>
    </r>
  </si>
  <si>
    <r>
      <t>Emergency Reporting System (ERS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</si>
  <si>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 xml:space="preserve">Maximum Points Directly on FSRS </t>
  </si>
  <si>
    <t>Item 410 - Credit for Emergency Reporting (CER)</t>
  </si>
  <si>
    <t>Item 432 - Credit for Dispatch Circuits (CDC)</t>
  </si>
  <si>
    <t>With Future Improvements</t>
  </si>
  <si>
    <t>Item 432 - Credit for Dispatch Circuits</t>
  </si>
  <si>
    <t>Directly from report</t>
  </si>
  <si>
    <t>Use this only when  there is no detail provided.</t>
  </si>
  <si>
    <t>Number of Engines that the FSRS Recognizes are in Service</t>
  </si>
  <si>
    <t>Number of Service Companies that the FSRS Recognizes are in Service</t>
  </si>
  <si>
    <t>Number of Ladder Companies that the FSRS Recognizes are in Service</t>
  </si>
  <si>
    <t>Number of On-Duty Personnel Recognized by the FSRS</t>
  </si>
  <si>
    <t>Number of On-Call Personnel Recognized by the FSRS</t>
  </si>
  <si>
    <t>Your What If…</t>
  </si>
  <si>
    <t>Item 513 - Credit for Engine Companies (CEC)</t>
  </si>
  <si>
    <t>Item 523 - Credit for Reserve Pumpers (CRP)</t>
  </si>
  <si>
    <t>Item 532 - Credit for Pump Capacity (CPC)</t>
  </si>
  <si>
    <t>Item 549 - Credit for Ladder Service (CLS)</t>
  </si>
  <si>
    <t>Item 553 - Credit for Reserve Ladder and Service Trucks (CRLS)</t>
  </si>
  <si>
    <t>Item 561 - Credit for Deployment Analysis (CDA)</t>
  </si>
  <si>
    <t>Item 571 - Credit for Company Personnel (CCP)</t>
  </si>
  <si>
    <t>Item 581 - Credit for Training (T)</t>
  </si>
  <si>
    <t>Item 730 - Operational Considerations (OC)</t>
  </si>
  <si>
    <t>414 - Credit for Emergency Reporting (CER)</t>
  </si>
  <si>
    <t>422 - Credit for Telecommunicators (CTC)</t>
  </si>
  <si>
    <t>431 - Credit for Dispatch Circuits (CDC)</t>
  </si>
  <si>
    <t>Item 422 - Credit for Telecommunicators (CTC)</t>
  </si>
  <si>
    <t>Item 580 - Credit for Training</t>
  </si>
  <si>
    <t>Item 730 - Credit for Operational Considerations (COC)</t>
  </si>
  <si>
    <t>Item 640 - Credit for Water Supply</t>
  </si>
  <si>
    <t>Item 1025 - Credit for Fire Prevention Code &amp; Enforcement (CPCE)</t>
  </si>
  <si>
    <t>Item 1033 - Credit for Fire Safety Education Programs (CFSE)</t>
  </si>
  <si>
    <t>Item 1044 - Credit for Fire Investigation Programs (CIP)</t>
  </si>
  <si>
    <t>Item 440 - Credit for Emergency Communications (CEC)</t>
  </si>
  <si>
    <t>Item 590 - Fire Department Credit (CFD)</t>
  </si>
  <si>
    <t>Credit for Standard Operating Procedures (SOP)</t>
  </si>
  <si>
    <t>Item 1050 - Credit for Community Risk Reduction (CCRR)</t>
  </si>
  <si>
    <t>2012 Schedule - What If…..</t>
  </si>
  <si>
    <t>2012 Schedule What If ….</t>
  </si>
  <si>
    <t>Y</t>
  </si>
  <si>
    <t>X</t>
  </si>
  <si>
    <t>Z</t>
  </si>
  <si>
    <t>T - 512</t>
  </si>
  <si>
    <t>T - 542</t>
  </si>
  <si>
    <t>580 - T</t>
  </si>
  <si>
    <t>1980 - 2012 Schedule Conversion Calculator</t>
  </si>
  <si>
    <t>Automatic Aid (AA1) Credit Calculator</t>
  </si>
  <si>
    <t>Reference Materials</t>
  </si>
  <si>
    <t>Item 440 - Credit for Emergency Communications (CEC) - Summary</t>
  </si>
  <si>
    <t>Item 1050 - Credit for Community Risk Reduction (CCRR) -  Summary</t>
  </si>
  <si>
    <t>Divergence Calculator - Actual</t>
  </si>
  <si>
    <t>Divergence Calculator -With Future Improvements</t>
  </si>
  <si>
    <t>See Tab 580 - T</t>
  </si>
  <si>
    <t>Your City Here</t>
  </si>
  <si>
    <t>480 inspections per year per inspector under Activity Based Method</t>
  </si>
  <si>
    <t>1 inspector for all jurisdictions, 1 additional inspector for each 20,000 population under the Population Based Method</t>
  </si>
  <si>
    <t>1 inspector for all jurisdictions over 5,000 population, 1 additional inspector for each 40,000 population under the Population Based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</si>
</sst>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sz val="12"/>
      <color theme="9" tint="0.59999389629810485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sz val="12"/>
      <color theme="6" tint="0.5999938962981048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6" tint="0.59999389629810485"/>
      <name val="Calibri"/>
      <family val="2"/>
      <scheme val="minor"/>
    </font>
    <font>
      <b/>
      <sz val="16"/>
      <color theme="3" tint="0.7999816888943144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5" tint="0.79998168889431442"/>
      <name val="Calibri"/>
      <family val="2"/>
      <scheme val="minor"/>
    </font>
    <font>
      <sz val="12"/>
      <color theme="5" tint="0.7999816888943144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5" tint="0.79998168889431442"/>
      <name val="Calibri"/>
      <family val="2"/>
      <scheme val="minor"/>
    </font>
    <font>
      <b/>
      <sz val="12"/>
      <color theme="5" tint="0.79998168889431442"/>
      <name val="Calibri"/>
      <family val="2"/>
      <scheme val="minor"/>
    </font>
    <font>
      <b/>
      <sz val="24"/>
      <color theme="5" tint="0.79998168889431442"/>
      <name val="Calibri"/>
      <family val="2"/>
      <scheme val="minor"/>
    </font>
    <font>
      <sz val="14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vertAlign val="subscript"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4" fillId="0" borderId="0" applyNumberFormat="0" applyFill="0" applyBorder="0" applyAlignment="0" applyProtection="0"/>
  </cellStyleXfs>
  <cellXfs count="869">
    <xf numFmtId="0" fontId="0" fillId="0" borderId="0" xfId="0"/>
    <xf numFmtId="0" fontId="0" fillId="2" borderId="0" xfId="0" applyFill="1"/>
    <xf numFmtId="0" fontId="0" fillId="5" borderId="0" xfId="0" applyFill="1"/>
    <xf numFmtId="0" fontId="0" fillId="2" borderId="0" xfId="0" applyFont="1" applyFill="1" applyBorder="1" applyAlignment="1">
      <alignment horizontal="left"/>
    </xf>
    <xf numFmtId="0" fontId="2" fillId="7" borderId="0" xfId="0" applyFont="1" applyFill="1"/>
    <xf numFmtId="0" fontId="0" fillId="7" borderId="0" xfId="0" applyFill="1"/>
    <xf numFmtId="0" fontId="0" fillId="7" borderId="0" xfId="0" applyFill="1" applyAlignment="1">
      <alignment horizontal="center"/>
    </xf>
    <xf numFmtId="0" fontId="8" fillId="7" borderId="0" xfId="0" applyFont="1" applyFill="1"/>
    <xf numFmtId="2" fontId="0" fillId="7" borderId="0" xfId="0" applyNumberFormat="1" applyFill="1" applyAlignment="1">
      <alignment horizontal="center"/>
    </xf>
    <xf numFmtId="0" fontId="0" fillId="4" borderId="8" xfId="0" applyFill="1" applyBorder="1"/>
    <xf numFmtId="0" fontId="0" fillId="4" borderId="28" xfId="0" applyFill="1" applyBorder="1"/>
    <xf numFmtId="0" fontId="1" fillId="7" borderId="0" xfId="0" applyFont="1" applyFill="1" applyAlignment="1">
      <alignment horizontal="center"/>
    </xf>
    <xf numFmtId="2" fontId="1" fillId="7" borderId="0" xfId="0" applyNumberFormat="1" applyFont="1" applyFill="1" applyAlignment="1">
      <alignment horizontal="center"/>
    </xf>
    <xf numFmtId="0" fontId="1" fillId="7" borderId="0" xfId="0" applyFont="1" applyFill="1"/>
    <xf numFmtId="0" fontId="1" fillId="4" borderId="6" xfId="0" applyFont="1" applyFill="1" applyBorder="1"/>
    <xf numFmtId="0" fontId="0" fillId="4" borderId="6" xfId="0" applyFill="1" applyBorder="1"/>
    <xf numFmtId="0" fontId="8" fillId="4" borderId="6" xfId="0" applyFont="1" applyFill="1" applyBorder="1"/>
    <xf numFmtId="0" fontId="0" fillId="4" borderId="7" xfId="0" applyFill="1" applyBorder="1"/>
    <xf numFmtId="0" fontId="0" fillId="4" borderId="30" xfId="0" applyFill="1" applyBorder="1"/>
    <xf numFmtId="0" fontId="10" fillId="7" borderId="0" xfId="0" applyFont="1" applyFill="1"/>
    <xf numFmtId="0" fontId="11" fillId="7" borderId="0" xfId="0" applyFont="1" applyFill="1"/>
    <xf numFmtId="0" fontId="8" fillId="7" borderId="0" xfId="0" applyFont="1" applyFill="1" applyAlignment="1">
      <alignment horizontal="center"/>
    </xf>
    <xf numFmtId="0" fontId="12" fillId="7" borderId="0" xfId="0" applyFont="1" applyFill="1"/>
    <xf numFmtId="0" fontId="8" fillId="8" borderId="0" xfId="0" applyFont="1" applyFill="1"/>
    <xf numFmtId="0" fontId="5" fillId="8" borderId="0" xfId="0" applyFont="1" applyFill="1"/>
    <xf numFmtId="0" fontId="0" fillId="8" borderId="0" xfId="0" applyFill="1"/>
    <xf numFmtId="0" fontId="7" fillId="8" borderId="0" xfId="0" applyFont="1" applyFill="1"/>
    <xf numFmtId="0" fontId="13" fillId="8" borderId="0" xfId="0" applyFont="1" applyFill="1"/>
    <xf numFmtId="2" fontId="5" fillId="9" borderId="1" xfId="0" applyNumberFormat="1" applyFont="1" applyFill="1" applyBorder="1" applyAlignment="1">
      <alignment horizontal="center"/>
    </xf>
    <xf numFmtId="164" fontId="5" fillId="9" borderId="1" xfId="0" applyNumberFormat="1" applyFont="1" applyFill="1" applyBorder="1" applyAlignment="1">
      <alignment horizontal="center"/>
    </xf>
    <xf numFmtId="2" fontId="13" fillId="8" borderId="0" xfId="0" applyNumberFormat="1" applyFont="1" applyFill="1"/>
    <xf numFmtId="0" fontId="1" fillId="8" borderId="0" xfId="0" applyFont="1" applyFill="1"/>
    <xf numFmtId="0" fontId="14" fillId="8" borderId="0" xfId="0" applyFont="1" applyFill="1"/>
    <xf numFmtId="0" fontId="15" fillId="8" borderId="0" xfId="0" applyFont="1" applyFill="1"/>
    <xf numFmtId="2" fontId="16" fillId="8" borderId="0" xfId="0" applyNumberFormat="1" applyFont="1" applyFill="1"/>
    <xf numFmtId="49" fontId="13" fillId="8" borderId="0" xfId="0" applyNumberFormat="1" applyFont="1" applyFill="1"/>
    <xf numFmtId="49" fontId="7" fillId="8" borderId="0" xfId="0" applyNumberFormat="1" applyFont="1" applyFill="1"/>
    <xf numFmtId="0" fontId="17" fillId="8" borderId="0" xfId="0" applyFont="1" applyFill="1"/>
    <xf numFmtId="2" fontId="0" fillId="8" borderId="0" xfId="0" applyNumberFormat="1" applyFill="1"/>
    <xf numFmtId="2" fontId="13" fillId="8" borderId="0" xfId="1" applyNumberFormat="1" applyFont="1" applyFill="1"/>
    <xf numFmtId="0" fontId="18" fillId="8" borderId="0" xfId="0" applyFont="1" applyFill="1"/>
    <xf numFmtId="2" fontId="1" fillId="6" borderId="1" xfId="0" applyNumberFormat="1" applyFont="1" applyFill="1" applyBorder="1" applyAlignment="1">
      <alignment horizontal="center"/>
    </xf>
    <xf numFmtId="0" fontId="0" fillId="11" borderId="0" xfId="0" applyFill="1"/>
    <xf numFmtId="2" fontId="3" fillId="5" borderId="0" xfId="0" applyNumberFormat="1" applyFont="1" applyFill="1" applyBorder="1" applyAlignment="1">
      <alignment horizontal="center" vertical="center"/>
    </xf>
    <xf numFmtId="2" fontId="3" fillId="4" borderId="1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0" fillId="4" borderId="19" xfId="0" applyFill="1" applyBorder="1" applyAlignment="1">
      <alignment horizontal="center"/>
    </xf>
    <xf numFmtId="2" fontId="0" fillId="4" borderId="23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2" fontId="0" fillId="4" borderId="27" xfId="0" applyNumberFormat="1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2" fontId="0" fillId="4" borderId="24" xfId="0" applyNumberForma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 wrapText="1"/>
    </xf>
    <xf numFmtId="0" fontId="1" fillId="14" borderId="2" xfId="0" applyFont="1" applyFill="1" applyBorder="1" applyAlignment="1">
      <alignment horizontal="center"/>
    </xf>
    <xf numFmtId="0" fontId="1" fillId="4" borderId="1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0" fontId="0" fillId="2" borderId="7" xfId="0" applyFont="1" applyFill="1" applyBorder="1"/>
    <xf numFmtId="2" fontId="3" fillId="2" borderId="30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left"/>
    </xf>
    <xf numFmtId="0" fontId="0" fillId="2" borderId="19" xfId="0" applyFont="1" applyFill="1" applyBorder="1"/>
    <xf numFmtId="0" fontId="0" fillId="2" borderId="26" xfId="0" applyFont="1" applyFill="1" applyBorder="1" applyAlignment="1">
      <alignment horizontal="left"/>
    </xf>
    <xf numFmtId="2" fontId="20" fillId="2" borderId="36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 vertical="center"/>
    </xf>
    <xf numFmtId="1" fontId="3" fillId="5" borderId="0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2" fontId="23" fillId="4" borderId="1" xfId="0" applyNumberFormat="1" applyFont="1" applyFill="1" applyBorder="1" applyAlignment="1">
      <alignment horizontal="center" vertical="center"/>
    </xf>
    <xf numFmtId="0" fontId="0" fillId="10" borderId="28" xfId="0" applyFill="1" applyBorder="1"/>
    <xf numFmtId="0" fontId="0" fillId="10" borderId="29" xfId="0" applyFill="1" applyBorder="1"/>
    <xf numFmtId="0" fontId="0" fillId="10" borderId="0" xfId="0" applyFill="1" applyBorder="1"/>
    <xf numFmtId="0" fontId="1" fillId="10" borderId="0" xfId="0" applyFont="1" applyFill="1" applyBorder="1"/>
    <xf numFmtId="0" fontId="1" fillId="10" borderId="5" xfId="0" applyFont="1" applyFill="1" applyBorder="1"/>
    <xf numFmtId="0" fontId="0" fillId="10" borderId="30" xfId="0" applyFill="1" applyBorder="1"/>
    <xf numFmtId="0" fontId="0" fillId="10" borderId="31" xfId="0" applyFill="1" applyBorder="1"/>
    <xf numFmtId="0" fontId="1" fillId="12" borderId="32" xfId="0" applyFont="1" applyFill="1" applyBorder="1"/>
    <xf numFmtId="0" fontId="0" fillId="12" borderId="32" xfId="0" applyFill="1" applyBorder="1"/>
    <xf numFmtId="0" fontId="0" fillId="12" borderId="22" xfId="0" applyFill="1" applyBorder="1"/>
    <xf numFmtId="0" fontId="0" fillId="20" borderId="0" xfId="0" applyFill="1" applyBorder="1"/>
    <xf numFmtId="0" fontId="0" fillId="20" borderId="5" xfId="0" applyFill="1" applyBorder="1"/>
    <xf numFmtId="0" fontId="1" fillId="20" borderId="0" xfId="0" applyFont="1" applyFill="1" applyBorder="1"/>
    <xf numFmtId="0" fontId="1" fillId="20" borderId="5" xfId="0" applyFont="1" applyFill="1" applyBorder="1"/>
    <xf numFmtId="0" fontId="0" fillId="13" borderId="0" xfId="0" applyFill="1" applyBorder="1"/>
    <xf numFmtId="0" fontId="0" fillId="13" borderId="5" xfId="0" applyFill="1" applyBorder="1"/>
    <xf numFmtId="0" fontId="1" fillId="13" borderId="0" xfId="0" applyFont="1" applyFill="1" applyBorder="1"/>
    <xf numFmtId="0" fontId="1" fillId="13" borderId="5" xfId="0" applyFont="1" applyFill="1" applyBorder="1"/>
    <xf numFmtId="0" fontId="1" fillId="5" borderId="32" xfId="0" applyFont="1" applyFill="1" applyBorder="1"/>
    <xf numFmtId="0" fontId="0" fillId="5" borderId="32" xfId="0" applyFill="1" applyBorder="1"/>
    <xf numFmtId="0" fontId="0" fillId="5" borderId="22" xfId="0" applyFill="1" applyBorder="1"/>
    <xf numFmtId="0" fontId="1" fillId="18" borderId="32" xfId="0" applyFont="1" applyFill="1" applyBorder="1"/>
    <xf numFmtId="0" fontId="0" fillId="18" borderId="32" xfId="0" applyFill="1" applyBorder="1"/>
    <xf numFmtId="0" fontId="0" fillId="18" borderId="22" xfId="0" applyFill="1" applyBorder="1"/>
    <xf numFmtId="0" fontId="0" fillId="13" borderId="28" xfId="0" applyFill="1" applyBorder="1"/>
    <xf numFmtId="0" fontId="0" fillId="13" borderId="29" xfId="0" applyFill="1" applyBorder="1"/>
    <xf numFmtId="0" fontId="0" fillId="13" borderId="30" xfId="0" applyFill="1" applyBorder="1"/>
    <xf numFmtId="0" fontId="0" fillId="13" borderId="31" xfId="0" applyFill="1" applyBorder="1"/>
    <xf numFmtId="0" fontId="0" fillId="10" borderId="29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2" fontId="0" fillId="10" borderId="2" xfId="0" applyNumberFormat="1" applyFill="1" applyBorder="1" applyAlignment="1">
      <alignment horizontal="center"/>
    </xf>
    <xf numFmtId="2" fontId="0" fillId="10" borderId="3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3" borderId="2" xfId="0" applyNumberFormat="1" applyFill="1" applyBorder="1" applyAlignment="1">
      <alignment horizontal="center"/>
    </xf>
    <xf numFmtId="2" fontId="0" fillId="13" borderId="3" xfId="0" applyNumberFormat="1" applyFill="1" applyBorder="1" applyAlignment="1">
      <alignment horizontal="center"/>
    </xf>
    <xf numFmtId="2" fontId="0" fillId="13" borderId="4" xfId="0" applyNumberForma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2" fontId="0" fillId="20" borderId="2" xfId="0" applyNumberFormat="1" applyFill="1" applyBorder="1" applyAlignment="1">
      <alignment horizontal="center"/>
    </xf>
    <xf numFmtId="2" fontId="0" fillId="20" borderId="3" xfId="0" applyNumberFormat="1" applyFill="1" applyBorder="1" applyAlignment="1">
      <alignment horizontal="center"/>
    </xf>
    <xf numFmtId="2" fontId="0" fillId="20" borderId="4" xfId="0" applyNumberFormat="1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0" fillId="20" borderId="3" xfId="0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2" fontId="2" fillId="21" borderId="1" xfId="0" applyNumberFormat="1" applyFont="1" applyFill="1" applyBorder="1" applyAlignment="1">
      <alignment horizontal="center"/>
    </xf>
    <xf numFmtId="0" fontId="0" fillId="7" borderId="0" xfId="0" applyFill="1" applyBorder="1"/>
    <xf numFmtId="0" fontId="1" fillId="7" borderId="0" xfId="0" applyFont="1" applyFill="1" applyBorder="1"/>
    <xf numFmtId="0" fontId="8" fillId="7" borderId="0" xfId="0" applyFont="1" applyFill="1" applyBorder="1"/>
    <xf numFmtId="0" fontId="8" fillId="7" borderId="0" xfId="0" applyFont="1" applyFill="1" applyBorder="1" applyAlignment="1">
      <alignment horizontal="center" vertical="center"/>
    </xf>
    <xf numFmtId="0" fontId="7" fillId="7" borderId="0" xfId="0" applyFont="1" applyFill="1"/>
    <xf numFmtId="0" fontId="27" fillId="7" borderId="0" xfId="0" applyFont="1" applyFill="1"/>
    <xf numFmtId="0" fontId="18" fillId="7" borderId="0" xfId="0" applyFont="1" applyFill="1"/>
    <xf numFmtId="0" fontId="18" fillId="7" borderId="0" xfId="0" applyFont="1" applyFill="1" applyBorder="1"/>
    <xf numFmtId="0" fontId="28" fillId="7" borderId="0" xfId="0" applyFont="1" applyFill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/>
    <xf numFmtId="0" fontId="32" fillId="7" borderId="0" xfId="0" applyFont="1" applyFill="1"/>
    <xf numFmtId="0" fontId="33" fillId="7" borderId="0" xfId="0" applyFont="1" applyFill="1"/>
    <xf numFmtId="2" fontId="34" fillId="7" borderId="0" xfId="0" applyNumberFormat="1" applyFont="1" applyFill="1"/>
    <xf numFmtId="2" fontId="35" fillId="7" borderId="0" xfId="0" applyNumberFormat="1" applyFont="1" applyFill="1"/>
    <xf numFmtId="2" fontId="2" fillId="12" borderId="1" xfId="0" applyNumberFormat="1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2" fillId="18" borderId="1" xfId="0" applyNumberFormat="1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" fillId="14" borderId="1" xfId="0" applyFont="1" applyFill="1" applyBorder="1"/>
    <xf numFmtId="0" fontId="1" fillId="14" borderId="1" xfId="0" applyFont="1" applyFill="1" applyBorder="1" applyAlignment="1">
      <alignment horizontal="left"/>
    </xf>
    <xf numFmtId="0" fontId="8" fillId="4" borderId="29" xfId="0" applyFont="1" applyFill="1" applyBorder="1" applyAlignment="1">
      <alignment horizontal="center"/>
    </xf>
    <xf numFmtId="2" fontId="0" fillId="5" borderId="0" xfId="0" applyNumberFormat="1" applyFill="1"/>
    <xf numFmtId="2" fontId="1" fillId="16" borderId="1" xfId="0" applyNumberFormat="1" applyFon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0" fontId="1" fillId="14" borderId="8" xfId="0" applyFont="1" applyFill="1" applyBorder="1" applyAlignment="1">
      <alignment vertical="center" wrapText="1"/>
    </xf>
    <xf numFmtId="2" fontId="21" fillId="2" borderId="31" xfId="0" applyNumberFormat="1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/>
    </xf>
    <xf numFmtId="0" fontId="0" fillId="4" borderId="0" xfId="0" applyFill="1"/>
    <xf numFmtId="0" fontId="1" fillId="11" borderId="0" xfId="0" applyFont="1" applyFill="1" applyAlignment="1">
      <alignment horizontal="center"/>
    </xf>
    <xf numFmtId="0" fontId="37" fillId="11" borderId="0" xfId="0" applyFont="1" applyFill="1" applyAlignment="1">
      <alignment horizontal="center"/>
    </xf>
    <xf numFmtId="2" fontId="0" fillId="13" borderId="2" xfId="0" applyNumberFormat="1" applyFont="1" applyFill="1" applyBorder="1" applyAlignment="1">
      <alignment horizontal="center"/>
    </xf>
    <xf numFmtId="2" fontId="0" fillId="13" borderId="3" xfId="0" applyNumberFormat="1" applyFont="1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/>
    </xf>
    <xf numFmtId="0" fontId="9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0" fillId="4" borderId="5" xfId="0" applyFill="1" applyBorder="1" applyAlignment="1"/>
    <xf numFmtId="0" fontId="38" fillId="4" borderId="0" xfId="0" applyFont="1" applyFill="1" applyBorder="1" applyAlignment="1">
      <alignment vertical="center"/>
    </xf>
    <xf numFmtId="2" fontId="3" fillId="5" borderId="39" xfId="0" applyNumberFormat="1" applyFont="1" applyFill="1" applyBorder="1" applyAlignment="1">
      <alignment horizontal="center" vertical="center"/>
    </xf>
    <xf numFmtId="1" fontId="3" fillId="5" borderId="39" xfId="0" applyNumberFormat="1" applyFont="1" applyFill="1" applyBorder="1" applyAlignment="1">
      <alignment horizontal="center" vertical="center"/>
    </xf>
    <xf numFmtId="2" fontId="39" fillId="7" borderId="0" xfId="0" applyNumberFormat="1" applyFont="1" applyFill="1"/>
    <xf numFmtId="2" fontId="40" fillId="7" borderId="0" xfId="0" applyNumberFormat="1" applyFont="1" applyFill="1"/>
    <xf numFmtId="0" fontId="41" fillId="7" borderId="0" xfId="0" applyFont="1" applyFill="1" applyBorder="1"/>
    <xf numFmtId="0" fontId="42" fillId="7" borderId="0" xfId="0" applyFont="1" applyFill="1" applyBorder="1" applyAlignment="1">
      <alignment vertical="center"/>
    </xf>
    <xf numFmtId="0" fontId="36" fillId="7" borderId="6" xfId="0" applyFont="1" applyFill="1" applyBorder="1" applyAlignment="1">
      <alignment vertical="center"/>
    </xf>
    <xf numFmtId="164" fontId="2" fillId="5" borderId="1" xfId="1" applyNumberFormat="1" applyFont="1" applyFill="1" applyBorder="1" applyAlignment="1">
      <alignment horizontal="center"/>
    </xf>
    <xf numFmtId="2" fontId="1" fillId="1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0" fillId="3" borderId="26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27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5" fillId="0" borderId="2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4" borderId="2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6" borderId="19" xfId="0" applyFont="1" applyFill="1" applyBorder="1" applyAlignment="1">
      <alignment horizontal="center"/>
    </xf>
    <xf numFmtId="0" fontId="0" fillId="26" borderId="16" xfId="0" applyFill="1" applyBorder="1"/>
    <xf numFmtId="0" fontId="0" fillId="26" borderId="27" xfId="0" applyFill="1" applyBorder="1" applyAlignment="1">
      <alignment horizontal="center"/>
    </xf>
    <xf numFmtId="0" fontId="0" fillId="26" borderId="26" xfId="0" applyFill="1" applyBorder="1"/>
    <xf numFmtId="0" fontId="0" fillId="26" borderId="24" xfId="0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21" xfId="0" applyNumberFormat="1" applyFont="1" applyBorder="1" applyAlignment="1">
      <alignment horizontal="center"/>
    </xf>
    <xf numFmtId="0" fontId="1" fillId="19" borderId="19" xfId="0" applyFont="1" applyFill="1" applyBorder="1" applyAlignment="1">
      <alignment horizontal="center"/>
    </xf>
    <xf numFmtId="0" fontId="0" fillId="19" borderId="16" xfId="0" applyFill="1" applyBorder="1"/>
    <xf numFmtId="0" fontId="0" fillId="19" borderId="27" xfId="0" applyFill="1" applyBorder="1" applyAlignment="1">
      <alignment horizontal="center"/>
    </xf>
    <xf numFmtId="0" fontId="0" fillId="19" borderId="26" xfId="0" applyFill="1" applyBorder="1"/>
    <xf numFmtId="0" fontId="0" fillId="19" borderId="24" xfId="0" applyFill="1" applyBorder="1" applyAlignment="1">
      <alignment horizontal="center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21" xfId="0" applyBorder="1"/>
    <xf numFmtId="2" fontId="0" fillId="0" borderId="0" xfId="0" applyNumberFormat="1" applyAlignment="1">
      <alignment horizontal="center"/>
    </xf>
    <xf numFmtId="0" fontId="1" fillId="30" borderId="7" xfId="0" applyFont="1" applyFill="1" applyBorder="1" applyAlignment="1">
      <alignment horizontal="center"/>
    </xf>
    <xf numFmtId="2" fontId="1" fillId="19" borderId="23" xfId="0" applyNumberFormat="1" applyFont="1" applyFill="1" applyBorder="1" applyAlignment="1">
      <alignment horizontal="center"/>
    </xf>
    <xf numFmtId="2" fontId="0" fillId="19" borderId="27" xfId="0" applyNumberFormat="1" applyFill="1" applyBorder="1" applyAlignment="1">
      <alignment horizontal="center"/>
    </xf>
    <xf numFmtId="2" fontId="1" fillId="26" borderId="23" xfId="0" applyNumberFormat="1" applyFont="1" applyFill="1" applyBorder="1" applyAlignment="1">
      <alignment horizontal="center"/>
    </xf>
    <xf numFmtId="2" fontId="0" fillId="26" borderId="27" xfId="0" applyNumberFormat="1" applyFill="1" applyBorder="1" applyAlignment="1">
      <alignment horizontal="center"/>
    </xf>
    <xf numFmtId="2" fontId="0" fillId="26" borderId="24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22" borderId="0" xfId="0" applyFill="1" applyProtection="1"/>
    <xf numFmtId="0" fontId="0" fillId="22" borderId="0" xfId="0" applyFill="1" applyAlignment="1" applyProtection="1">
      <alignment horizontal="center"/>
    </xf>
    <xf numFmtId="0" fontId="1" fillId="4" borderId="8" xfId="0" applyFont="1" applyFill="1" applyBorder="1" applyProtection="1"/>
    <xf numFmtId="0" fontId="0" fillId="4" borderId="28" xfId="0" applyFill="1" applyBorder="1" applyProtection="1"/>
    <xf numFmtId="0" fontId="0" fillId="4" borderId="23" xfId="0" applyFill="1" applyBorder="1" applyAlignment="1" applyProtection="1">
      <alignment horizontal="center"/>
    </xf>
    <xf numFmtId="0" fontId="0" fillId="4" borderId="13" xfId="0" applyFill="1" applyBorder="1" applyAlignment="1" applyProtection="1">
      <alignment horizontal="center"/>
    </xf>
    <xf numFmtId="0" fontId="0" fillId="3" borderId="23" xfId="0" applyFill="1" applyBorder="1" applyProtection="1"/>
    <xf numFmtId="0" fontId="0" fillId="9" borderId="13" xfId="0" applyFill="1" applyBorder="1" applyProtection="1"/>
    <xf numFmtId="0" fontId="0" fillId="4" borderId="7" xfId="0" applyFill="1" applyBorder="1" applyProtection="1"/>
    <xf numFmtId="0" fontId="0" fillId="4" borderId="30" xfId="0" applyFill="1" applyBorder="1" applyProtection="1"/>
    <xf numFmtId="0" fontId="0" fillId="4" borderId="3" xfId="0" applyFill="1" applyBorder="1" applyAlignment="1" applyProtection="1">
      <alignment horizontal="center"/>
    </xf>
    <xf numFmtId="10" fontId="0" fillId="4" borderId="5" xfId="0" applyNumberFormat="1" applyFill="1" applyBorder="1" applyAlignment="1" applyProtection="1">
      <alignment horizontal="center"/>
    </xf>
    <xf numFmtId="2" fontId="0" fillId="4" borderId="3" xfId="0" applyNumberFormat="1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2" fontId="0" fillId="9" borderId="5" xfId="0" applyNumberFormat="1" applyFill="1" applyBorder="1" applyAlignment="1" applyProtection="1">
      <alignment horizontal="center"/>
    </xf>
    <xf numFmtId="10" fontId="0" fillId="4" borderId="13" xfId="0" applyNumberFormat="1" applyFill="1" applyBorder="1" applyAlignment="1" applyProtection="1">
      <alignment horizontal="center"/>
    </xf>
    <xf numFmtId="2" fontId="0" fillId="4" borderId="23" xfId="0" applyNumberFormat="1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2" fontId="0" fillId="9" borderId="13" xfId="0" applyNumberFormat="1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Protection="1"/>
    <xf numFmtId="0" fontId="0" fillId="4" borderId="27" xfId="0" applyFill="1" applyBorder="1" applyAlignment="1" applyProtection="1">
      <alignment horizontal="center"/>
    </xf>
    <xf numFmtId="10" fontId="0" fillId="4" borderId="37" xfId="0" applyNumberFormat="1" applyFill="1" applyBorder="1" applyAlignment="1" applyProtection="1">
      <alignment horizontal="center"/>
    </xf>
    <xf numFmtId="2" fontId="0" fillId="4" borderId="27" xfId="0" applyNumberFormat="1" applyFill="1" applyBorder="1" applyAlignment="1" applyProtection="1">
      <alignment horizontal="center"/>
    </xf>
    <xf numFmtId="2" fontId="0" fillId="9" borderId="37" xfId="0" applyNumberFormat="1" applyFill="1" applyBorder="1" applyAlignment="1" applyProtection="1">
      <alignment horizontal="center"/>
    </xf>
    <xf numFmtId="0" fontId="0" fillId="4" borderId="24" xfId="0" applyFill="1" applyBorder="1" applyAlignment="1" applyProtection="1">
      <alignment horizontal="center"/>
    </xf>
    <xf numFmtId="49" fontId="0" fillId="4" borderId="24" xfId="0" applyNumberFormat="1" applyFill="1" applyBorder="1" applyAlignment="1" applyProtection="1">
      <alignment horizontal="center"/>
    </xf>
    <xf numFmtId="10" fontId="0" fillId="4" borderId="38" xfId="0" applyNumberFormat="1" applyFill="1" applyBorder="1" applyAlignment="1" applyProtection="1">
      <alignment horizontal="center"/>
    </xf>
    <xf numFmtId="2" fontId="0" fillId="4" borderId="24" xfId="0" applyNumberFormat="1" applyFill="1" applyBorder="1" applyAlignment="1" applyProtection="1">
      <alignment horizontal="center"/>
    </xf>
    <xf numFmtId="2" fontId="0" fillId="9" borderId="38" xfId="0" applyNumberFormat="1" applyFill="1" applyBorder="1" applyAlignment="1" applyProtection="1">
      <alignment horizontal="center"/>
    </xf>
    <xf numFmtId="0" fontId="0" fillId="4" borderId="47" xfId="0" applyFill="1" applyBorder="1" applyProtection="1"/>
    <xf numFmtId="0" fontId="0" fillId="4" borderId="50" xfId="0" applyFill="1" applyBorder="1" applyProtection="1"/>
    <xf numFmtId="0" fontId="0" fillId="4" borderId="2" xfId="0" applyFill="1" applyBorder="1" applyAlignment="1" applyProtection="1">
      <alignment horizontal="center"/>
    </xf>
    <xf numFmtId="10" fontId="0" fillId="4" borderId="29" xfId="0" applyNumberFormat="1" applyFill="1" applyBorder="1" applyAlignment="1" applyProtection="1">
      <alignment horizontal="center"/>
    </xf>
    <xf numFmtId="2" fontId="0" fillId="4" borderId="2" xfId="0" applyNumberFormat="1" applyFill="1" applyBorder="1" applyAlignment="1" applyProtection="1">
      <alignment horizontal="center"/>
    </xf>
    <xf numFmtId="2" fontId="0" fillId="9" borderId="29" xfId="0" applyNumberFormat="1" applyFill="1" applyBorder="1" applyAlignment="1" applyProtection="1">
      <alignment horizontal="center"/>
    </xf>
    <xf numFmtId="12" fontId="0" fillId="4" borderId="30" xfId="0" applyNumberFormat="1" applyFill="1" applyBorder="1" applyProtection="1"/>
    <xf numFmtId="0" fontId="0" fillId="4" borderId="33" xfId="0" applyFill="1" applyBorder="1" applyAlignment="1" applyProtection="1">
      <alignment horizontal="center"/>
    </xf>
    <xf numFmtId="10" fontId="0" fillId="4" borderId="54" xfId="0" applyNumberFormat="1" applyFill="1" applyBorder="1" applyAlignment="1" applyProtection="1">
      <alignment horizontal="center"/>
    </xf>
    <xf numFmtId="2" fontId="0" fillId="4" borderId="33" xfId="0" applyNumberFormat="1" applyFill="1" applyBorder="1" applyAlignment="1" applyProtection="1">
      <alignment horizontal="center"/>
    </xf>
    <xf numFmtId="2" fontId="0" fillId="9" borderId="54" xfId="0" applyNumberFormat="1" applyFill="1" applyBorder="1" applyAlignment="1" applyProtection="1">
      <alignment horizontal="center"/>
    </xf>
    <xf numFmtId="0" fontId="0" fillId="4" borderId="14" xfId="0" applyFill="1" applyBorder="1" applyProtection="1"/>
    <xf numFmtId="0" fontId="0" fillId="4" borderId="36" xfId="0" applyFill="1" applyBorder="1" applyProtection="1"/>
    <xf numFmtId="0" fontId="0" fillId="4" borderId="1" xfId="0" applyFill="1" applyBorder="1" applyAlignment="1" applyProtection="1">
      <alignment horizontal="center"/>
    </xf>
    <xf numFmtId="10" fontId="0" fillId="4" borderId="22" xfId="0" applyNumberFormat="1" applyFill="1" applyBorder="1" applyAlignment="1" applyProtection="1">
      <alignment horizontal="center"/>
    </xf>
    <xf numFmtId="2" fontId="0" fillId="4" borderId="1" xfId="0" applyNumberFormat="1" applyFill="1" applyBorder="1" applyAlignment="1" applyProtection="1">
      <alignment horizontal="center"/>
    </xf>
    <xf numFmtId="2" fontId="0" fillId="9" borderId="22" xfId="0" applyNumberFormat="1" applyFill="1" applyBorder="1" applyAlignment="1" applyProtection="1">
      <alignment horizontal="center"/>
    </xf>
    <xf numFmtId="0" fontId="0" fillId="4" borderId="48" xfId="0" applyFill="1" applyBorder="1" applyProtection="1"/>
    <xf numFmtId="0" fontId="0" fillId="4" borderId="21" xfId="0" applyFill="1" applyBorder="1" applyProtection="1"/>
    <xf numFmtId="0" fontId="0" fillId="4" borderId="10" xfId="0" applyFill="1" applyBorder="1" applyProtection="1"/>
    <xf numFmtId="0" fontId="0" fillId="4" borderId="45" xfId="0" applyFill="1" applyBorder="1" applyProtection="1"/>
    <xf numFmtId="0" fontId="0" fillId="4" borderId="8" xfId="0" applyFill="1" applyBorder="1" applyProtection="1"/>
    <xf numFmtId="0" fontId="0" fillId="4" borderId="25" xfId="0" applyFill="1" applyBorder="1" applyAlignment="1" applyProtection="1">
      <alignment horizontal="center"/>
    </xf>
    <xf numFmtId="10" fontId="0" fillId="4" borderId="55" xfId="0" applyNumberFormat="1" applyFill="1" applyBorder="1" applyAlignment="1" applyProtection="1">
      <alignment horizontal="center"/>
    </xf>
    <xf numFmtId="2" fontId="0" fillId="4" borderId="25" xfId="0" applyNumberFormat="1" applyFill="1" applyBorder="1" applyAlignment="1" applyProtection="1">
      <alignment horizontal="center"/>
    </xf>
    <xf numFmtId="2" fontId="0" fillId="9" borderId="55" xfId="0" applyNumberFormat="1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/>
    </xf>
    <xf numFmtId="10" fontId="1" fillId="4" borderId="31" xfId="0" applyNumberFormat="1" applyFont="1" applyFill="1" applyBorder="1" applyAlignment="1" applyProtection="1">
      <alignment horizontal="center"/>
    </xf>
    <xf numFmtId="1" fontId="1" fillId="4" borderId="4" xfId="0" applyNumberFormat="1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9" borderId="22" xfId="0" applyFont="1" applyFill="1" applyBorder="1" applyAlignment="1" applyProtection="1">
      <alignment horizontal="center" vertical="center"/>
    </xf>
    <xf numFmtId="0" fontId="0" fillId="22" borderId="0" xfId="0" applyFill="1" applyBorder="1" applyProtection="1"/>
    <xf numFmtId="0" fontId="1" fillId="22" borderId="0" xfId="0" applyFont="1" applyFill="1" applyProtection="1"/>
    <xf numFmtId="0" fontId="1" fillId="4" borderId="28" xfId="0" applyFont="1" applyFill="1" applyBorder="1" applyProtection="1"/>
    <xf numFmtId="0" fontId="1" fillId="4" borderId="28" xfId="0" applyFont="1" applyFill="1" applyBorder="1" applyAlignment="1" applyProtection="1">
      <alignment horizontal="center"/>
    </xf>
    <xf numFmtId="0" fontId="1" fillId="22" borderId="0" xfId="0" applyFont="1" applyFill="1" applyAlignment="1" applyProtection="1">
      <alignment horizontal="center"/>
    </xf>
    <xf numFmtId="0" fontId="0" fillId="4" borderId="32" xfId="0" applyFill="1" applyBorder="1" applyProtection="1"/>
    <xf numFmtId="0" fontId="0" fillId="4" borderId="32" xfId="0" applyFill="1" applyBorder="1" applyAlignment="1" applyProtection="1">
      <alignment horizontal="center"/>
    </xf>
    <xf numFmtId="0" fontId="0" fillId="4" borderId="22" xfId="0" applyFill="1" applyBorder="1" applyAlignment="1" applyProtection="1">
      <alignment horizontal="center"/>
    </xf>
    <xf numFmtId="0" fontId="1" fillId="4" borderId="21" xfId="0" applyFont="1" applyFill="1" applyBorder="1" applyProtection="1"/>
    <xf numFmtId="0" fontId="1" fillId="4" borderId="32" xfId="0" applyFont="1" applyFill="1" applyBorder="1" applyProtection="1"/>
    <xf numFmtId="0" fontId="1" fillId="4" borderId="32" xfId="0" applyFont="1" applyFill="1" applyBorder="1" applyAlignment="1" applyProtection="1">
      <alignment horizontal="center"/>
    </xf>
    <xf numFmtId="0" fontId="1" fillId="4" borderId="22" xfId="0" applyFont="1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4" borderId="44" xfId="0" applyFill="1" applyBorder="1" applyProtection="1"/>
    <xf numFmtId="0" fontId="0" fillId="4" borderId="19" xfId="0" applyFill="1" applyBorder="1" applyAlignment="1" applyProtection="1">
      <alignment horizontal="center"/>
    </xf>
    <xf numFmtId="10" fontId="0" fillId="4" borderId="23" xfId="0" applyNumberFormat="1" applyFill="1" applyBorder="1" applyAlignment="1" applyProtection="1">
      <alignment horizontal="center"/>
    </xf>
    <xf numFmtId="2" fontId="0" fillId="9" borderId="23" xfId="0" applyNumberFormat="1" applyFill="1" applyBorder="1" applyAlignment="1" applyProtection="1">
      <alignment horizontal="center"/>
    </xf>
    <xf numFmtId="0" fontId="0" fillId="4" borderId="49" xfId="0" applyFill="1" applyBorder="1" applyProtection="1"/>
    <xf numFmtId="0" fontId="0" fillId="4" borderId="26" xfId="0" applyFill="1" applyBorder="1" applyAlignment="1" applyProtection="1">
      <alignment horizontal="center"/>
    </xf>
    <xf numFmtId="10" fontId="0" fillId="4" borderId="24" xfId="0" applyNumberFormat="1" applyFill="1" applyBorder="1" applyAlignment="1" applyProtection="1">
      <alignment horizontal="center"/>
    </xf>
    <xf numFmtId="2" fontId="0" fillId="9" borderId="24" xfId="0" applyNumberFormat="1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10" fontId="0" fillId="4" borderId="1" xfId="0" applyNumberFormat="1" applyFill="1" applyBorder="1" applyAlignment="1" applyProtection="1">
      <alignment horizontal="center"/>
    </xf>
    <xf numFmtId="2" fontId="0" fillId="9" borderId="1" xfId="0" applyNumberFormat="1" applyFill="1" applyBorder="1" applyAlignment="1" applyProtection="1">
      <alignment horizontal="center"/>
    </xf>
    <xf numFmtId="0" fontId="0" fillId="4" borderId="52" xfId="0" applyFont="1" applyFill="1" applyBorder="1" applyProtection="1"/>
    <xf numFmtId="0" fontId="1" fillId="4" borderId="53" xfId="0" applyFont="1" applyFill="1" applyBorder="1" applyProtection="1"/>
    <xf numFmtId="0" fontId="1" fillId="4" borderId="47" xfId="0" applyFont="1" applyFill="1" applyBorder="1" applyProtection="1"/>
    <xf numFmtId="0" fontId="0" fillId="4" borderId="18" xfId="0" applyFill="1" applyBorder="1" applyAlignment="1" applyProtection="1">
      <alignment horizontal="center"/>
    </xf>
    <xf numFmtId="10" fontId="0" fillId="4" borderId="33" xfId="0" applyNumberFormat="1" applyFill="1" applyBorder="1" applyAlignment="1" applyProtection="1">
      <alignment horizontal="center"/>
    </xf>
    <xf numFmtId="2" fontId="0" fillId="9" borderId="27" xfId="0" applyNumberFormat="1" applyFill="1" applyBorder="1" applyAlignment="1" applyProtection="1">
      <alignment horizontal="center"/>
    </xf>
    <xf numFmtId="0" fontId="1" fillId="4" borderId="6" xfId="0" applyFont="1" applyFill="1" applyBorder="1" applyProtection="1"/>
    <xf numFmtId="0" fontId="1" fillId="4" borderId="0" xfId="0" applyFont="1" applyFill="1" applyBorder="1" applyProtection="1"/>
    <xf numFmtId="0" fontId="1" fillId="4" borderId="33" xfId="0" applyFont="1" applyFill="1" applyBorder="1" applyAlignment="1" applyProtection="1">
      <alignment horizontal="center"/>
    </xf>
    <xf numFmtId="0" fontId="1" fillId="4" borderId="18" xfId="0" applyFont="1" applyFill="1" applyBorder="1" applyAlignment="1" applyProtection="1">
      <alignment horizontal="center"/>
    </xf>
    <xf numFmtId="10" fontId="1" fillId="4" borderId="33" xfId="0" applyNumberFormat="1" applyFont="1" applyFill="1" applyBorder="1" applyAlignment="1" applyProtection="1">
      <alignment horizontal="center"/>
    </xf>
    <xf numFmtId="2" fontId="1" fillId="4" borderId="33" xfId="0" applyNumberFormat="1" applyFont="1" applyFill="1" applyBorder="1" applyAlignment="1" applyProtection="1">
      <alignment horizontal="center"/>
    </xf>
    <xf numFmtId="0" fontId="1" fillId="3" borderId="33" xfId="0" applyFont="1" applyFill="1" applyBorder="1" applyAlignment="1" applyProtection="1">
      <alignment horizontal="center"/>
    </xf>
    <xf numFmtId="2" fontId="1" fillId="9" borderId="33" xfId="0" applyNumberFormat="1" applyFont="1" applyFill="1" applyBorder="1" applyAlignment="1" applyProtection="1">
      <alignment horizontal="center"/>
    </xf>
    <xf numFmtId="0" fontId="0" fillId="4" borderId="0" xfId="0" applyFont="1" applyFill="1" applyBorder="1" applyProtection="1"/>
    <xf numFmtId="0" fontId="1" fillId="4" borderId="7" xfId="0" applyFont="1" applyFill="1" applyBorder="1" applyProtection="1"/>
    <xf numFmtId="0" fontId="0" fillId="4" borderId="30" xfId="0" applyFont="1" applyFill="1" applyBorder="1" applyProtection="1"/>
    <xf numFmtId="0" fontId="1" fillId="4" borderId="21" xfId="0" applyFont="1" applyFill="1" applyBorder="1" applyAlignment="1" applyProtection="1">
      <alignment horizontal="center"/>
    </xf>
    <xf numFmtId="10" fontId="1" fillId="4" borderId="1" xfId="0" applyNumberFormat="1" applyFont="1" applyFill="1" applyBorder="1" applyAlignment="1" applyProtection="1">
      <alignment horizontal="center"/>
    </xf>
    <xf numFmtId="2" fontId="1" fillId="4" borderId="1" xfId="0" applyNumberFormat="1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2" fontId="1" fillId="9" borderId="1" xfId="0" applyNumberFormat="1" applyFont="1" applyFill="1" applyBorder="1" applyAlignment="1" applyProtection="1">
      <alignment horizontal="center"/>
    </xf>
    <xf numFmtId="10" fontId="48" fillId="22" borderId="0" xfId="1" applyNumberFormat="1" applyFont="1" applyFill="1" applyAlignment="1" applyProtection="1">
      <alignment horizontal="center"/>
    </xf>
    <xf numFmtId="0" fontId="0" fillId="22" borderId="0" xfId="0" applyFill="1" applyBorder="1" applyAlignment="1" applyProtection="1">
      <alignment horizontal="center"/>
    </xf>
    <xf numFmtId="2" fontId="0" fillId="22" borderId="0" xfId="0" applyNumberFormat="1" applyFill="1" applyBorder="1" applyAlignment="1" applyProtection="1">
      <alignment horizontal="center"/>
    </xf>
    <xf numFmtId="10" fontId="1" fillId="22" borderId="0" xfId="0" applyNumberFormat="1" applyFont="1" applyFill="1" applyAlignment="1" applyProtection="1">
      <alignment horizontal="center"/>
    </xf>
    <xf numFmtId="1" fontId="1" fillId="22" borderId="0" xfId="0" applyNumberFormat="1" applyFont="1" applyFill="1" applyAlignment="1" applyProtection="1">
      <alignment horizontal="center"/>
    </xf>
    <xf numFmtId="2" fontId="0" fillId="4" borderId="4" xfId="0" applyNumberFormat="1" applyFill="1" applyBorder="1" applyAlignment="1" applyProtection="1">
      <alignment horizontal="center"/>
    </xf>
    <xf numFmtId="0" fontId="0" fillId="4" borderId="30" xfId="0" applyFill="1" applyBorder="1" applyAlignment="1" applyProtection="1">
      <alignment horizontal="center"/>
    </xf>
    <xf numFmtId="10" fontId="1" fillId="4" borderId="4" xfId="0" applyNumberFormat="1" applyFont="1" applyFill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/>
    </xf>
    <xf numFmtId="2" fontId="1" fillId="9" borderId="4" xfId="0" applyNumberFormat="1" applyFont="1" applyFill="1" applyBorder="1" applyAlignment="1" applyProtection="1">
      <alignment horizontal="center"/>
    </xf>
    <xf numFmtId="2" fontId="0" fillId="22" borderId="0" xfId="0" applyNumberFormat="1" applyFill="1" applyAlignment="1" applyProtection="1">
      <alignment horizontal="center"/>
    </xf>
    <xf numFmtId="0" fontId="1" fillId="4" borderId="36" xfId="0" applyFont="1" applyFill="1" applyBorder="1" applyProtection="1"/>
    <xf numFmtId="0" fontId="0" fillId="4" borderId="21" xfId="0" applyFont="1" applyFill="1" applyBorder="1" applyProtection="1"/>
    <xf numFmtId="0" fontId="0" fillId="4" borderId="32" xfId="0" applyFont="1" applyFill="1" applyBorder="1" applyProtection="1"/>
    <xf numFmtId="0" fontId="0" fillId="4" borderId="32" xfId="0" applyFont="1" applyFill="1" applyBorder="1" applyAlignment="1" applyProtection="1">
      <alignment horizontal="center"/>
    </xf>
    <xf numFmtId="0" fontId="0" fillId="4" borderId="22" xfId="0" applyFont="1" applyFill="1" applyBorder="1" applyAlignment="1" applyProtection="1">
      <alignment horizontal="center"/>
    </xf>
    <xf numFmtId="0" fontId="0" fillId="4" borderId="3" xfId="0" applyFont="1" applyFill="1" applyBorder="1" applyAlignment="1" applyProtection="1">
      <alignment horizontal="center"/>
    </xf>
    <xf numFmtId="0" fontId="0" fillId="4" borderId="6" xfId="0" applyFont="1" applyFill="1" applyBorder="1" applyAlignment="1" applyProtection="1">
      <alignment horizontal="center"/>
    </xf>
    <xf numFmtId="10" fontId="0" fillId="4" borderId="3" xfId="0" applyNumberFormat="1" applyFont="1" applyFill="1" applyBorder="1" applyAlignment="1" applyProtection="1">
      <alignment horizontal="center"/>
    </xf>
    <xf numFmtId="2" fontId="0" fillId="4" borderId="3" xfId="0" applyNumberFormat="1" applyFont="1" applyFill="1" applyBorder="1" applyAlignment="1" applyProtection="1">
      <alignment horizontal="center"/>
    </xf>
    <xf numFmtId="0" fontId="0" fillId="3" borderId="3" xfId="0" applyFont="1" applyFill="1" applyBorder="1" applyAlignment="1" applyProtection="1">
      <alignment horizontal="center"/>
      <protection locked="0"/>
    </xf>
    <xf numFmtId="2" fontId="0" fillId="9" borderId="3" xfId="0" applyNumberFormat="1" applyFont="1" applyFill="1" applyBorder="1" applyAlignment="1" applyProtection="1">
      <alignment horizontal="center"/>
    </xf>
    <xf numFmtId="0" fontId="0" fillId="4" borderId="33" xfId="0" applyFont="1" applyFill="1" applyBorder="1" applyAlignment="1" applyProtection="1">
      <alignment horizontal="center"/>
    </xf>
    <xf numFmtId="0" fontId="0" fillId="4" borderId="18" xfId="0" applyFont="1" applyFill="1" applyBorder="1" applyAlignment="1" applyProtection="1">
      <alignment horizontal="center"/>
    </xf>
    <xf numFmtId="10" fontId="0" fillId="4" borderId="33" xfId="0" applyNumberFormat="1" applyFont="1" applyFill="1" applyBorder="1" applyAlignment="1" applyProtection="1">
      <alignment horizontal="center"/>
    </xf>
    <xf numFmtId="2" fontId="0" fillId="4" borderId="27" xfId="0" applyNumberFormat="1" applyFont="1" applyFill="1" applyBorder="1" applyAlignment="1" applyProtection="1">
      <alignment horizontal="center"/>
    </xf>
    <xf numFmtId="0" fontId="0" fillId="3" borderId="27" xfId="0" applyFont="1" applyFill="1" applyBorder="1" applyAlignment="1" applyProtection="1">
      <alignment horizontal="center"/>
      <protection locked="0"/>
    </xf>
    <xf numFmtId="2" fontId="0" fillId="9" borderId="27" xfId="0" applyNumberFormat="1" applyFont="1" applyFill="1" applyBorder="1" applyAlignment="1" applyProtection="1">
      <alignment horizontal="center"/>
    </xf>
    <xf numFmtId="0" fontId="0" fillId="4" borderId="27" xfId="0" applyFont="1" applyFill="1" applyBorder="1" applyAlignment="1" applyProtection="1">
      <alignment horizontal="center"/>
    </xf>
    <xf numFmtId="0" fontId="0" fillId="4" borderId="16" xfId="0" applyFont="1" applyFill="1" applyBorder="1" applyAlignment="1" applyProtection="1">
      <alignment horizontal="center"/>
    </xf>
    <xf numFmtId="10" fontId="0" fillId="4" borderId="27" xfId="0" applyNumberFormat="1" applyFont="1" applyFill="1" applyBorder="1" applyAlignment="1" applyProtection="1">
      <alignment horizontal="center"/>
    </xf>
    <xf numFmtId="0" fontId="0" fillId="4" borderId="24" xfId="0" applyFont="1" applyFill="1" applyBorder="1" applyAlignment="1" applyProtection="1">
      <alignment horizontal="center"/>
    </xf>
    <xf numFmtId="0" fontId="0" fillId="4" borderId="26" xfId="0" applyFont="1" applyFill="1" applyBorder="1" applyAlignment="1" applyProtection="1">
      <alignment horizontal="center"/>
    </xf>
    <xf numFmtId="10" fontId="0" fillId="4" borderId="24" xfId="0" applyNumberFormat="1" applyFont="1" applyFill="1" applyBorder="1" applyAlignment="1" applyProtection="1">
      <alignment horizontal="center"/>
    </xf>
    <xf numFmtId="2" fontId="0" fillId="4" borderId="25" xfId="0" applyNumberFormat="1" applyFont="1" applyFill="1" applyBorder="1" applyAlignment="1" applyProtection="1">
      <alignment horizontal="center"/>
    </xf>
    <xf numFmtId="0" fontId="0" fillId="3" borderId="25" xfId="0" applyFont="1" applyFill="1" applyBorder="1" applyAlignment="1" applyProtection="1">
      <alignment horizontal="center"/>
      <protection locked="0"/>
    </xf>
    <xf numFmtId="2" fontId="0" fillId="9" borderId="25" xfId="0" applyNumberFormat="1" applyFont="1" applyFill="1" applyBorder="1" applyAlignment="1" applyProtection="1">
      <alignment horizontal="center"/>
    </xf>
    <xf numFmtId="0" fontId="2" fillId="4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2" fontId="5" fillId="15" borderId="1" xfId="0" applyNumberFormat="1" applyFont="1" applyFill="1" applyBorder="1" applyAlignment="1">
      <alignment horizontal="center"/>
    </xf>
    <xf numFmtId="2" fontId="0" fillId="15" borderId="1" xfId="0" applyNumberFormat="1" applyFont="1" applyFill="1" applyBorder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2" fontId="20" fillId="2" borderId="28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0" xfId="0" applyFont="1" applyFill="1" applyBorder="1"/>
    <xf numFmtId="2" fontId="3" fillId="4" borderId="21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0" fillId="34" borderId="24" xfId="0" applyFill="1" applyBorder="1" applyAlignment="1" applyProtection="1">
      <alignment horizontal="center"/>
      <protection locked="0"/>
    </xf>
    <xf numFmtId="0" fontId="0" fillId="34" borderId="27" xfId="0" applyFill="1" applyBorder="1" applyAlignment="1" applyProtection="1">
      <alignment horizontal="center"/>
      <protection locked="0"/>
    </xf>
    <xf numFmtId="2" fontId="1" fillId="34" borderId="1" xfId="0" applyNumberFormat="1" applyFont="1" applyFill="1" applyBorder="1" applyAlignment="1" applyProtection="1">
      <alignment horizontal="center" vertical="center"/>
      <protection locked="0"/>
    </xf>
    <xf numFmtId="2" fontId="1" fillId="34" borderId="2" xfId="0" applyNumberFormat="1" applyFont="1" applyFill="1" applyBorder="1" applyAlignment="1" applyProtection="1">
      <alignment horizontal="center"/>
      <protection locked="0"/>
    </xf>
    <xf numFmtId="2" fontId="1" fillId="34" borderId="1" xfId="0" applyNumberFormat="1" applyFont="1" applyFill="1" applyBorder="1" applyAlignment="1" applyProtection="1">
      <alignment horizontal="center"/>
      <protection locked="0"/>
    </xf>
    <xf numFmtId="0" fontId="2" fillId="26" borderId="19" xfId="0" applyFont="1" applyFill="1" applyBorder="1" applyAlignment="1">
      <alignment horizontal="center"/>
    </xf>
    <xf numFmtId="0" fontId="2" fillId="19" borderId="19" xfId="0" applyFont="1" applyFill="1" applyBorder="1" applyAlignment="1">
      <alignment horizontal="center"/>
    </xf>
    <xf numFmtId="2" fontId="1" fillId="15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1" fillId="4" borderId="8" xfId="0" applyNumberFormat="1" applyFont="1" applyFill="1" applyBorder="1" applyAlignment="1">
      <alignment horizontal="center"/>
    </xf>
    <xf numFmtId="2" fontId="34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6" fillId="4" borderId="0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5" fillId="12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18" borderId="4" xfId="0" applyFont="1" applyFill="1" applyBorder="1" applyAlignment="1">
      <alignment vertical="center" wrapText="1"/>
    </xf>
    <xf numFmtId="0" fontId="0" fillId="18" borderId="18" xfId="0" applyFont="1" applyFill="1" applyBorder="1" applyAlignment="1">
      <alignment horizontal="left"/>
    </xf>
    <xf numFmtId="0" fontId="0" fillId="18" borderId="16" xfId="0" applyFont="1" applyFill="1" applyBorder="1" applyAlignment="1">
      <alignment horizontal="left"/>
    </xf>
    <xf numFmtId="2" fontId="1" fillId="34" borderId="1" xfId="0" applyNumberFormat="1" applyFont="1" applyFill="1" applyBorder="1" applyAlignment="1">
      <alignment horizontal="center" vertical="center"/>
    </xf>
    <xf numFmtId="0" fontId="0" fillId="0" borderId="0" xfId="0" applyProtection="1"/>
    <xf numFmtId="0" fontId="1" fillId="0" borderId="0" xfId="0" applyFont="1" applyProtection="1"/>
    <xf numFmtId="0" fontId="5" fillId="0" borderId="1" xfId="0" applyFont="1" applyBorder="1" applyAlignment="1" applyProtection="1">
      <alignment horizontal="center"/>
    </xf>
    <xf numFmtId="0" fontId="43" fillId="0" borderId="1" xfId="0" applyFont="1" applyBorder="1" applyProtection="1"/>
    <xf numFmtId="0" fontId="1" fillId="16" borderId="7" xfId="0" applyFont="1" applyFill="1" applyBorder="1" applyAlignment="1" applyProtection="1">
      <alignment horizontal="center"/>
    </xf>
    <xf numFmtId="0" fontId="0" fillId="16" borderId="4" xfId="0" applyFill="1" applyBorder="1" applyAlignment="1" applyProtection="1">
      <alignment horizontal="center"/>
    </xf>
    <xf numFmtId="0" fontId="1" fillId="24" borderId="21" xfId="0" applyFont="1" applyFill="1" applyBorder="1" applyAlignment="1" applyProtection="1">
      <alignment horizontal="center"/>
    </xf>
    <xf numFmtId="0" fontId="0" fillId="24" borderId="1" xfId="0" applyFill="1" applyBorder="1" applyAlignment="1" applyProtection="1">
      <alignment horizontal="center"/>
    </xf>
    <xf numFmtId="0" fontId="1" fillId="25" borderId="21" xfId="0" applyFont="1" applyFill="1" applyBorder="1" applyAlignment="1" applyProtection="1">
      <alignment horizontal="center"/>
    </xf>
    <xf numFmtId="0" fontId="0" fillId="25" borderId="1" xfId="0" applyFill="1" applyBorder="1" applyAlignment="1" applyProtection="1">
      <alignment horizontal="center"/>
    </xf>
    <xf numFmtId="0" fontId="1" fillId="26" borderId="19" xfId="0" applyFont="1" applyFill="1" applyBorder="1" applyAlignment="1" applyProtection="1">
      <alignment horizontal="center"/>
    </xf>
    <xf numFmtId="0" fontId="1" fillId="26" borderId="2" xfId="0" applyFont="1" applyFill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0" fillId="26" borderId="16" xfId="0" applyFill="1" applyBorder="1" applyProtection="1"/>
    <xf numFmtId="0" fontId="0" fillId="26" borderId="27" xfId="0" applyFill="1" applyBorder="1" applyAlignment="1" applyProtection="1">
      <alignment horizontal="center"/>
    </xf>
    <xf numFmtId="0" fontId="0" fillId="26" borderId="26" xfId="0" applyFill="1" applyBorder="1" applyProtection="1"/>
    <xf numFmtId="0" fontId="0" fillId="26" borderId="24" xfId="0" applyFill="1" applyBorder="1" applyAlignment="1" applyProtection="1">
      <alignment horizontal="center"/>
    </xf>
    <xf numFmtId="0" fontId="1" fillId="27" borderId="19" xfId="0" applyFont="1" applyFill="1" applyBorder="1" applyAlignment="1" applyProtection="1">
      <alignment horizontal="center"/>
    </xf>
    <xf numFmtId="0" fontId="1" fillId="27" borderId="2" xfId="0" applyFont="1" applyFill="1" applyBorder="1" applyAlignment="1" applyProtection="1">
      <alignment horizontal="center"/>
    </xf>
    <xf numFmtId="0" fontId="0" fillId="27" borderId="16" xfId="0" applyFill="1" applyBorder="1" applyProtection="1"/>
    <xf numFmtId="0" fontId="0" fillId="27" borderId="27" xfId="0" applyFill="1" applyBorder="1" applyAlignment="1" applyProtection="1">
      <alignment horizontal="center"/>
    </xf>
    <xf numFmtId="0" fontId="0" fillId="27" borderId="26" xfId="0" applyFill="1" applyBorder="1" applyProtection="1"/>
    <xf numFmtId="0" fontId="0" fillId="27" borderId="24" xfId="0" applyFill="1" applyBorder="1" applyAlignment="1" applyProtection="1">
      <alignment horizontal="center"/>
    </xf>
    <xf numFmtId="0" fontId="1" fillId="6" borderId="21" xfId="0" applyFont="1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11" borderId="0" xfId="0" applyFont="1" applyFill="1"/>
    <xf numFmtId="0" fontId="54" fillId="11" borderId="0" xfId="2" applyFill="1" applyAlignment="1">
      <alignment horizontal="center"/>
    </xf>
    <xf numFmtId="2" fontId="5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4" borderId="2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2" fontId="5" fillId="0" borderId="1" xfId="0" applyNumberFormat="1" applyFont="1" applyBorder="1" applyAlignment="1" applyProtection="1">
      <alignment horizontal="center"/>
    </xf>
    <xf numFmtId="1" fontId="5" fillId="0" borderId="1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horizontal="center"/>
    </xf>
    <xf numFmtId="0" fontId="1" fillId="23" borderId="19" xfId="0" applyFont="1" applyFill="1" applyBorder="1" applyAlignment="1" applyProtection="1">
      <alignment horizontal="center"/>
    </xf>
    <xf numFmtId="0" fontId="2" fillId="23" borderId="40" xfId="0" applyFont="1" applyFill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2" fillId="23" borderId="19" xfId="0" applyFont="1" applyFill="1" applyBorder="1" applyAlignment="1" applyProtection="1">
      <alignment horizontal="center"/>
    </xf>
    <xf numFmtId="0" fontId="0" fillId="23" borderId="26" xfId="0" applyFill="1" applyBorder="1" applyProtection="1"/>
    <xf numFmtId="0" fontId="0" fillId="23" borderId="24" xfId="0" applyFill="1" applyBorder="1" applyAlignment="1" applyProtection="1">
      <alignment horizontal="center"/>
    </xf>
    <xf numFmtId="2" fontId="0" fillId="23" borderId="26" xfId="1" applyNumberFormat="1" applyFont="1" applyFill="1" applyBorder="1" applyAlignment="1" applyProtection="1">
      <alignment horizontal="center"/>
    </xf>
    <xf numFmtId="0" fontId="1" fillId="17" borderId="19" xfId="0" applyFont="1" applyFill="1" applyBorder="1" applyAlignment="1" applyProtection="1">
      <alignment horizontal="center"/>
    </xf>
    <xf numFmtId="0" fontId="2" fillId="17" borderId="40" xfId="0" applyFont="1" applyFill="1" applyBorder="1" applyAlignment="1" applyProtection="1">
      <alignment horizontal="center"/>
    </xf>
    <xf numFmtId="2" fontId="2" fillId="17" borderId="40" xfId="0" applyNumberFormat="1" applyFont="1" applyFill="1" applyBorder="1" applyAlignment="1" applyProtection="1">
      <alignment horizontal="center"/>
    </xf>
    <xf numFmtId="0" fontId="0" fillId="22" borderId="16" xfId="0" applyFill="1" applyBorder="1" applyProtection="1"/>
    <xf numFmtId="0" fontId="0" fillId="22" borderId="27" xfId="0" applyFill="1" applyBorder="1" applyAlignment="1" applyProtection="1">
      <alignment horizontal="center"/>
    </xf>
    <xf numFmtId="2" fontId="0" fillId="22" borderId="20" xfId="0" applyNumberFormat="1" applyFill="1" applyBorder="1" applyAlignment="1" applyProtection="1">
      <alignment horizontal="center"/>
    </xf>
    <xf numFmtId="0" fontId="0" fillId="11" borderId="16" xfId="0" applyFill="1" applyBorder="1" applyProtection="1"/>
    <xf numFmtId="0" fontId="0" fillId="11" borderId="27" xfId="0" applyFill="1" applyBorder="1" applyAlignment="1" applyProtection="1">
      <alignment horizontal="center"/>
    </xf>
    <xf numFmtId="2" fontId="0" fillId="11" borderId="20" xfId="0" applyNumberFormat="1" applyFill="1" applyBorder="1" applyAlignment="1" applyProtection="1">
      <alignment horizontal="center"/>
    </xf>
    <xf numFmtId="0" fontId="0" fillId="12" borderId="16" xfId="0" applyFill="1" applyBorder="1" applyProtection="1"/>
    <xf numFmtId="0" fontId="0" fillId="12" borderId="27" xfId="0" applyFill="1" applyBorder="1" applyAlignment="1" applyProtection="1">
      <alignment horizontal="center"/>
    </xf>
    <xf numFmtId="2" fontId="0" fillId="12" borderId="20" xfId="0" applyNumberFormat="1" applyFill="1" applyBorder="1" applyAlignment="1" applyProtection="1">
      <alignment horizontal="center"/>
    </xf>
    <xf numFmtId="0" fontId="0" fillId="15" borderId="26" xfId="0" applyFill="1" applyBorder="1" applyProtection="1"/>
    <xf numFmtId="0" fontId="0" fillId="15" borderId="24" xfId="0" applyFill="1" applyBorder="1" applyAlignment="1" applyProtection="1">
      <alignment horizontal="center"/>
    </xf>
    <xf numFmtId="2" fontId="18" fillId="15" borderId="41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/>
    </xf>
    <xf numFmtId="2" fontId="18" fillId="0" borderId="0" xfId="0" applyNumberFormat="1" applyFont="1" applyFill="1" applyBorder="1" applyAlignment="1" applyProtection="1">
      <alignment horizontal="center"/>
    </xf>
    <xf numFmtId="0" fontId="49" fillId="0" borderId="0" xfId="0" applyFont="1" applyAlignment="1" applyProtection="1">
      <alignment horizontal="center"/>
    </xf>
    <xf numFmtId="0" fontId="0" fillId="0" borderId="1" xfId="0" applyBorder="1" applyProtection="1"/>
    <xf numFmtId="2" fontId="5" fillId="4" borderId="32" xfId="0" applyNumberFormat="1" applyFont="1" applyFill="1" applyBorder="1" applyAlignment="1" applyProtection="1">
      <alignment horizontal="center"/>
    </xf>
    <xf numFmtId="1" fontId="5" fillId="4" borderId="2" xfId="0" applyNumberFormat="1" applyFont="1" applyFill="1" applyBorder="1" applyAlignment="1" applyProtection="1">
      <alignment horizontal="center"/>
    </xf>
    <xf numFmtId="2" fontId="5" fillId="4" borderId="1" xfId="0" applyNumberFormat="1" applyFont="1" applyFill="1" applyBorder="1" applyAlignment="1" applyProtection="1">
      <alignment horizontal="center"/>
    </xf>
    <xf numFmtId="0" fontId="1" fillId="2" borderId="42" xfId="0" applyFont="1" applyFill="1" applyBorder="1" applyAlignment="1" applyProtection="1">
      <alignment horizontal="center"/>
    </xf>
    <xf numFmtId="0" fontId="2" fillId="4" borderId="33" xfId="0" applyFont="1" applyFill="1" applyBorder="1" applyAlignment="1" applyProtection="1">
      <alignment horizontal="center"/>
    </xf>
    <xf numFmtId="0" fontId="1" fillId="4" borderId="23" xfId="0" applyFont="1" applyFill="1" applyBorder="1" applyAlignment="1" applyProtection="1">
      <alignment horizontal="center"/>
    </xf>
    <xf numFmtId="2" fontId="2" fillId="4" borderId="23" xfId="0" applyNumberFormat="1" applyFont="1" applyFill="1" applyBorder="1" applyAlignment="1" applyProtection="1">
      <alignment horizontal="center"/>
    </xf>
    <xf numFmtId="0" fontId="0" fillId="2" borderId="43" xfId="0" applyFill="1" applyBorder="1" applyProtection="1"/>
    <xf numFmtId="0" fontId="0" fillId="2" borderId="27" xfId="0" applyFill="1" applyBorder="1" applyAlignment="1" applyProtection="1">
      <alignment horizontal="center"/>
    </xf>
    <xf numFmtId="2" fontId="0" fillId="2" borderId="27" xfId="0" applyNumberFormat="1" applyFill="1" applyBorder="1" applyAlignment="1" applyProtection="1">
      <alignment horizontal="center"/>
    </xf>
    <xf numFmtId="0" fontId="0" fillId="7" borderId="43" xfId="0" applyFill="1" applyBorder="1" applyProtection="1"/>
    <xf numFmtId="0" fontId="0" fillId="7" borderId="27" xfId="0" applyFill="1" applyBorder="1" applyAlignment="1" applyProtection="1">
      <alignment horizontal="center"/>
    </xf>
    <xf numFmtId="2" fontId="0" fillId="7" borderId="27" xfId="0" applyNumberFormat="1" applyFill="1" applyBorder="1" applyAlignment="1" applyProtection="1">
      <alignment horizontal="center"/>
    </xf>
    <xf numFmtId="0" fontId="0" fillId="12" borderId="43" xfId="0" applyFill="1" applyBorder="1" applyProtection="1"/>
    <xf numFmtId="2" fontId="0" fillId="12" borderId="27" xfId="0" applyNumberFormat="1" applyFill="1" applyBorder="1" applyAlignment="1" applyProtection="1">
      <alignment horizontal="center"/>
    </xf>
    <xf numFmtId="0" fontId="0" fillId="15" borderId="43" xfId="0" applyFill="1" applyBorder="1" applyProtection="1"/>
    <xf numFmtId="2" fontId="0" fillId="15" borderId="24" xfId="0" applyNumberFormat="1" applyFill="1" applyBorder="1" applyAlignment="1" applyProtection="1">
      <alignment horizontal="center"/>
    </xf>
    <xf numFmtId="2" fontId="5" fillId="4" borderId="21" xfId="0" applyNumberFormat="1" applyFont="1" applyFill="1" applyBorder="1" applyAlignment="1" applyProtection="1">
      <alignment horizontal="center"/>
    </xf>
    <xf numFmtId="0" fontId="1" fillId="17" borderId="21" xfId="0" applyFont="1" applyFill="1" applyBorder="1" applyAlignment="1" applyProtection="1">
      <alignment horizontal="center"/>
    </xf>
    <xf numFmtId="0" fontId="2" fillId="17" borderId="32" xfId="0" applyFont="1" applyFill="1" applyBorder="1" applyAlignment="1" applyProtection="1">
      <alignment horizontal="center"/>
    </xf>
    <xf numFmtId="0" fontId="1" fillId="0" borderId="21" xfId="0" applyFont="1" applyBorder="1" applyAlignment="1" applyProtection="1">
      <alignment horizontal="center"/>
    </xf>
    <xf numFmtId="2" fontId="2" fillId="17" borderId="1" xfId="0" applyNumberFormat="1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2" fontId="2" fillId="0" borderId="23" xfId="0" applyNumberFormat="1" applyFont="1" applyBorder="1" applyAlignment="1" applyProtection="1">
      <alignment horizontal="center"/>
    </xf>
    <xf numFmtId="0" fontId="0" fillId="23" borderId="16" xfId="0" applyFill="1" applyBorder="1" applyProtection="1"/>
    <xf numFmtId="0" fontId="0" fillId="23" borderId="27" xfId="0" applyFill="1" applyBorder="1" applyAlignment="1" applyProtection="1">
      <alignment horizontal="center"/>
    </xf>
    <xf numFmtId="2" fontId="0" fillId="23" borderId="27" xfId="0" applyNumberFormat="1" applyFill="1" applyBorder="1" applyAlignment="1" applyProtection="1">
      <alignment horizontal="center"/>
    </xf>
    <xf numFmtId="2" fontId="0" fillId="11" borderId="27" xfId="0" applyNumberFormat="1" applyFill="1" applyBorder="1" applyAlignment="1" applyProtection="1">
      <alignment horizontal="center"/>
    </xf>
    <xf numFmtId="0" fontId="0" fillId="9" borderId="16" xfId="0" applyFill="1" applyBorder="1" applyProtection="1"/>
    <xf numFmtId="0" fontId="0" fillId="9" borderId="27" xfId="0" applyFill="1" applyBorder="1" applyAlignment="1" applyProtection="1">
      <alignment horizontal="center"/>
    </xf>
    <xf numFmtId="0" fontId="0" fillId="22" borderId="26" xfId="0" applyFill="1" applyBorder="1" applyProtection="1"/>
    <xf numFmtId="0" fontId="0" fillId="22" borderId="24" xfId="0" applyFill="1" applyBorder="1" applyAlignment="1" applyProtection="1">
      <alignment horizontal="center"/>
    </xf>
    <xf numFmtId="2" fontId="0" fillId="22" borderId="24" xfId="0" applyNumberFormat="1" applyFill="1" applyBorder="1" applyAlignment="1" applyProtection="1">
      <alignment horizontal="center"/>
    </xf>
    <xf numFmtId="0" fontId="1" fillId="0" borderId="19" xfId="0" applyFont="1" applyFill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2" fontId="1" fillId="0" borderId="23" xfId="0" applyNumberFormat="1" applyFont="1" applyBorder="1" applyAlignment="1" applyProtection="1">
      <alignment horizontal="center"/>
    </xf>
    <xf numFmtId="0" fontId="0" fillId="12" borderId="26" xfId="0" applyFill="1" applyBorder="1" applyProtection="1"/>
    <xf numFmtId="0" fontId="0" fillId="12" borderId="24" xfId="0" applyFill="1" applyBorder="1" applyAlignment="1" applyProtection="1">
      <alignment horizontal="center"/>
    </xf>
    <xf numFmtId="2" fontId="0" fillId="12" borderId="24" xfId="0" applyNumberForma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2" fontId="0" fillId="22" borderId="27" xfId="0" applyNumberFormat="1" applyFill="1" applyBorder="1" applyAlignment="1" applyProtection="1">
      <alignment horizontal="center"/>
    </xf>
    <xf numFmtId="0" fontId="1" fillId="3" borderId="1" xfId="0" applyFont="1" applyFill="1" applyBorder="1" applyProtection="1"/>
    <xf numFmtId="0" fontId="19" fillId="0" borderId="6" xfId="0" applyFont="1" applyBorder="1" applyAlignment="1" applyProtection="1">
      <alignment horizontal="left"/>
    </xf>
    <xf numFmtId="0" fontId="1" fillId="34" borderId="1" xfId="0" applyFont="1" applyFill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2" borderId="21" xfId="0" applyFont="1" applyFill="1" applyBorder="1" applyProtection="1"/>
    <xf numFmtId="0" fontId="1" fillId="2" borderId="1" xfId="0" applyFont="1" applyFill="1" applyBorder="1" applyAlignment="1" applyProtection="1">
      <alignment horizontal="center"/>
    </xf>
    <xf numFmtId="0" fontId="1" fillId="7" borderId="21" xfId="0" applyFont="1" applyFill="1" applyBorder="1" applyProtection="1"/>
    <xf numFmtId="0" fontId="1" fillId="7" borderId="1" xfId="0" applyFont="1" applyFill="1" applyBorder="1" applyAlignment="1" applyProtection="1">
      <alignment horizontal="center"/>
    </xf>
    <xf numFmtId="0" fontId="1" fillId="12" borderId="21" xfId="0" applyFont="1" applyFill="1" applyBorder="1" applyProtection="1"/>
    <xf numFmtId="0" fontId="1" fillId="12" borderId="1" xfId="0" applyFont="1" applyFill="1" applyBorder="1" applyAlignment="1" applyProtection="1">
      <alignment horizontal="center"/>
    </xf>
    <xf numFmtId="0" fontId="1" fillId="14" borderId="21" xfId="0" applyFont="1" applyFill="1" applyBorder="1" applyProtection="1"/>
    <xf numFmtId="0" fontId="1" fillId="14" borderId="1" xfId="0" applyFont="1" applyFill="1" applyBorder="1" applyAlignment="1" applyProtection="1">
      <alignment horizontal="center"/>
    </xf>
    <xf numFmtId="0" fontId="1" fillId="10" borderId="21" xfId="0" applyFont="1" applyFill="1" applyBorder="1" applyProtection="1"/>
    <xf numFmtId="0" fontId="1" fillId="10" borderId="1" xfId="0" applyFont="1" applyFill="1" applyBorder="1" applyAlignment="1" applyProtection="1">
      <alignment horizontal="center"/>
    </xf>
    <xf numFmtId="0" fontId="1" fillId="16" borderId="21" xfId="0" applyFont="1" applyFill="1" applyBorder="1" applyProtection="1"/>
    <xf numFmtId="0" fontId="1" fillId="16" borderId="1" xfId="0" applyFont="1" applyFill="1" applyBorder="1" applyAlignment="1" applyProtection="1">
      <alignment horizontal="center"/>
    </xf>
    <xf numFmtId="0" fontId="1" fillId="18" borderId="21" xfId="0" applyFont="1" applyFill="1" applyBorder="1" applyProtection="1"/>
    <xf numFmtId="0" fontId="1" fillId="18" borderId="1" xfId="0" applyFont="1" applyFill="1" applyBorder="1" applyAlignment="1" applyProtection="1">
      <alignment horizontal="center"/>
    </xf>
    <xf numFmtId="0" fontId="1" fillId="11" borderId="8" xfId="0" applyFont="1" applyFill="1" applyBorder="1" applyProtection="1"/>
    <xf numFmtId="0" fontId="1" fillId="11" borderId="2" xfId="0" applyFont="1" applyFill="1" applyBorder="1" applyAlignment="1" applyProtection="1">
      <alignment horizontal="center"/>
    </xf>
    <xf numFmtId="2" fontId="1" fillId="4" borderId="2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/>
    </xf>
    <xf numFmtId="0" fontId="1" fillId="9" borderId="21" xfId="0" applyFont="1" applyFill="1" applyBorder="1" applyProtection="1"/>
    <xf numFmtId="0" fontId="1" fillId="9" borderId="1" xfId="0" applyFont="1" applyFill="1" applyBorder="1" applyAlignment="1" applyProtection="1">
      <alignment horizontal="center"/>
    </xf>
    <xf numFmtId="2" fontId="1" fillId="0" borderId="22" xfId="0" applyNumberFormat="1" applyFont="1" applyBorder="1" applyAlignment="1" applyProtection="1">
      <alignment horizontal="center" vertical="center"/>
    </xf>
    <xf numFmtId="0" fontId="1" fillId="0" borderId="1" xfId="0" applyFont="1" applyBorder="1" applyProtection="1"/>
    <xf numFmtId="0" fontId="1" fillId="0" borderId="1" xfId="0" applyFont="1" applyFill="1" applyBorder="1" applyProtection="1"/>
    <xf numFmtId="0" fontId="0" fillId="0" borderId="0" xfId="0" applyProtection="1">
      <protection locked="0"/>
    </xf>
    <xf numFmtId="2" fontId="5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2" fontId="3" fillId="0" borderId="21" xfId="0" applyNumberFormat="1" applyFont="1" applyBorder="1" applyAlignment="1" applyProtection="1">
      <alignment horizontal="center"/>
    </xf>
    <xf numFmtId="2" fontId="3" fillId="0" borderId="1" xfId="0" applyNumberFormat="1" applyFont="1" applyBorder="1" applyAlignment="1" applyProtection="1">
      <alignment horizontal="center"/>
    </xf>
    <xf numFmtId="0" fontId="2" fillId="28" borderId="6" xfId="0" applyFont="1" applyFill="1" applyBorder="1" applyAlignment="1" applyProtection="1">
      <alignment horizontal="center"/>
    </xf>
    <xf numFmtId="0" fontId="2" fillId="28" borderId="3" xfId="0" applyFont="1" applyFill="1" applyBorder="1" applyAlignment="1" applyProtection="1">
      <alignment horizontal="center"/>
    </xf>
    <xf numFmtId="0" fontId="1" fillId="28" borderId="1" xfId="0" applyFont="1" applyFill="1" applyBorder="1" applyAlignment="1" applyProtection="1">
      <alignment horizontal="center"/>
    </xf>
    <xf numFmtId="0" fontId="1" fillId="20" borderId="19" xfId="0" applyFont="1" applyFill="1" applyBorder="1" applyAlignment="1" applyProtection="1">
      <alignment horizontal="center"/>
    </xf>
    <xf numFmtId="0" fontId="0" fillId="20" borderId="23" xfId="0" applyFill="1" applyBorder="1" applyAlignment="1" applyProtection="1">
      <alignment horizontal="center"/>
    </xf>
    <xf numFmtId="0" fontId="1" fillId="20" borderId="23" xfId="0" applyFont="1" applyFill="1" applyBorder="1" applyAlignment="1" applyProtection="1">
      <alignment horizontal="center"/>
    </xf>
    <xf numFmtId="0" fontId="0" fillId="18" borderId="16" xfId="0" applyFill="1" applyBorder="1" applyProtection="1"/>
    <xf numFmtId="0" fontId="0" fillId="18" borderId="27" xfId="0" applyFill="1" applyBorder="1" applyAlignment="1" applyProtection="1">
      <alignment horizontal="center"/>
    </xf>
    <xf numFmtId="0" fontId="0" fillId="18" borderId="26" xfId="0" applyFill="1" applyBorder="1" applyProtection="1"/>
    <xf numFmtId="0" fontId="0" fillId="18" borderId="24" xfId="0" applyFill="1" applyBorder="1" applyAlignment="1" applyProtection="1">
      <alignment horizontal="center"/>
    </xf>
    <xf numFmtId="0" fontId="1" fillId="20" borderId="6" xfId="0" applyFont="1" applyFill="1" applyBorder="1" applyAlignment="1" applyProtection="1">
      <alignment horizontal="center"/>
    </xf>
    <xf numFmtId="0" fontId="19" fillId="33" borderId="3" xfId="0" applyFont="1" applyFill="1" applyBorder="1" applyAlignment="1" applyProtection="1">
      <alignment horizontal="center"/>
    </xf>
    <xf numFmtId="0" fontId="0" fillId="20" borderId="3" xfId="0" applyFill="1" applyBorder="1" applyAlignment="1" applyProtection="1">
      <alignment horizontal="center"/>
    </xf>
    <xf numFmtId="0" fontId="0" fillId="18" borderId="21" xfId="0" applyFill="1" applyBorder="1" applyProtection="1"/>
    <xf numFmtId="0" fontId="0" fillId="18" borderId="1" xfId="0" applyFill="1" applyBorder="1" applyAlignment="1" applyProtection="1">
      <alignment horizontal="center"/>
    </xf>
    <xf numFmtId="0" fontId="2" fillId="17" borderId="18" xfId="0" applyFont="1" applyFill="1" applyBorder="1" applyAlignment="1" applyProtection="1">
      <alignment horizontal="center"/>
    </xf>
    <xf numFmtId="0" fontId="2" fillId="17" borderId="33" xfId="0" applyFont="1" applyFill="1" applyBorder="1" applyAlignment="1" applyProtection="1">
      <alignment horizontal="center"/>
    </xf>
    <xf numFmtId="0" fontId="1" fillId="17" borderId="23" xfId="0" applyFont="1" applyFill="1" applyBorder="1" applyAlignment="1" applyProtection="1">
      <alignment horizontal="center"/>
    </xf>
    <xf numFmtId="0" fontId="2" fillId="12" borderId="19" xfId="0" applyFont="1" applyFill="1" applyBorder="1" applyAlignment="1" applyProtection="1">
      <alignment horizontal="center"/>
    </xf>
    <xf numFmtId="0" fontId="2" fillId="12" borderId="2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/>
    </xf>
    <xf numFmtId="0" fontId="2" fillId="15" borderId="8" xfId="0" applyFont="1" applyFill="1" applyBorder="1" applyAlignment="1" applyProtection="1">
      <alignment horizontal="center"/>
    </xf>
    <xf numFmtId="0" fontId="2" fillId="15" borderId="1" xfId="0" applyFont="1" applyFill="1" applyBorder="1" applyAlignment="1" applyProtection="1">
      <alignment horizontal="center"/>
    </xf>
    <xf numFmtId="0" fontId="1" fillId="15" borderId="3" xfId="0" applyFont="1" applyFill="1" applyBorder="1" applyAlignment="1" applyProtection="1">
      <alignment horizontal="center"/>
    </xf>
    <xf numFmtId="0" fontId="2" fillId="19" borderId="8" xfId="0" applyFont="1" applyFill="1" applyBorder="1" applyAlignment="1" applyProtection="1">
      <alignment horizontal="center"/>
    </xf>
    <xf numFmtId="0" fontId="2" fillId="19" borderId="3" xfId="0" applyFont="1" applyFill="1" applyBorder="1" applyAlignment="1" applyProtection="1">
      <alignment horizontal="center"/>
    </xf>
    <xf numFmtId="0" fontId="1" fillId="19" borderId="2" xfId="0" applyFont="1" applyFill="1" applyBorder="1" applyAlignment="1" applyProtection="1">
      <alignment horizontal="center"/>
    </xf>
    <xf numFmtId="0" fontId="2" fillId="11" borderId="8" xfId="0" applyFont="1" applyFill="1" applyBorder="1" applyAlignment="1" applyProtection="1">
      <alignment horizontal="center"/>
    </xf>
    <xf numFmtId="0" fontId="2" fillId="11" borderId="1" xfId="0" applyFont="1" applyFill="1" applyBorder="1" applyAlignment="1" applyProtection="1">
      <alignment horizontal="center"/>
    </xf>
    <xf numFmtId="0" fontId="1" fillId="11" borderId="23" xfId="0" applyFont="1" applyFill="1" applyBorder="1" applyAlignment="1" applyProtection="1">
      <alignment horizontal="center"/>
    </xf>
    <xf numFmtId="0" fontId="2" fillId="6" borderId="8" xfId="0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center"/>
    </xf>
    <xf numFmtId="0" fontId="2" fillId="29" borderId="8" xfId="0" applyFont="1" applyFill="1" applyBorder="1" applyAlignment="1" applyProtection="1">
      <alignment horizontal="center"/>
    </xf>
    <xf numFmtId="0" fontId="2" fillId="29" borderId="2" xfId="0" applyFont="1" applyFill="1" applyBorder="1" applyAlignment="1" applyProtection="1">
      <alignment horizontal="center"/>
    </xf>
    <xf numFmtId="0" fontId="1" fillId="29" borderId="2" xfId="0" applyFont="1" applyFill="1" applyBorder="1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0" fontId="1" fillId="29" borderId="14" xfId="0" applyFont="1" applyFill="1" applyBorder="1" applyProtection="1"/>
    <xf numFmtId="0" fontId="1" fillId="29" borderId="35" xfId="0" applyFont="1" applyFill="1" applyBorder="1" applyAlignment="1" applyProtection="1">
      <alignment horizontal="center"/>
    </xf>
    <xf numFmtId="0" fontId="0" fillId="8" borderId="48" xfId="0" applyFill="1" applyBorder="1" applyProtection="1"/>
    <xf numFmtId="0" fontId="0" fillId="8" borderId="56" xfId="0" applyFill="1" applyBorder="1" applyAlignment="1" applyProtection="1">
      <alignment horizontal="center"/>
    </xf>
    <xf numFmtId="0" fontId="0" fillId="8" borderId="10" xfId="0" applyFill="1" applyBorder="1" applyProtection="1"/>
    <xf numFmtId="0" fontId="0" fillId="8" borderId="11" xfId="0" applyFill="1" applyBorder="1" applyAlignment="1" applyProtection="1">
      <alignment horizontal="center"/>
    </xf>
    <xf numFmtId="0" fontId="0" fillId="8" borderId="12" xfId="0" applyFill="1" applyBorder="1" applyProtection="1"/>
    <xf numFmtId="0" fontId="0" fillId="8" borderId="15" xfId="0" applyFill="1" applyBorder="1" applyAlignment="1" applyProtection="1">
      <alignment horizontal="center"/>
    </xf>
    <xf numFmtId="0" fontId="5" fillId="0" borderId="21" xfId="0" applyFont="1" applyBorder="1" applyProtection="1"/>
    <xf numFmtId="2" fontId="5" fillId="0" borderId="8" xfId="0" applyNumberFormat="1" applyFont="1" applyBorder="1" applyAlignment="1" applyProtection="1">
      <alignment horizontal="center"/>
    </xf>
    <xf numFmtId="0" fontId="0" fillId="2" borderId="6" xfId="0" applyFill="1" applyBorder="1" applyProtection="1"/>
    <xf numFmtId="0" fontId="1" fillId="2" borderId="3" xfId="0" applyFont="1" applyFill="1" applyBorder="1" applyAlignment="1" applyProtection="1">
      <alignment horizontal="center"/>
    </xf>
    <xf numFmtId="0" fontId="1" fillId="2" borderId="23" xfId="0" applyFont="1" applyFill="1" applyBorder="1" applyAlignment="1" applyProtection="1">
      <alignment horizontal="center"/>
    </xf>
    <xf numFmtId="0" fontId="0" fillId="17" borderId="21" xfId="0" applyFill="1" applyBorder="1" applyProtection="1"/>
    <xf numFmtId="0" fontId="1" fillId="17" borderId="1" xfId="0" applyFont="1" applyFill="1" applyBorder="1" applyAlignment="1" applyProtection="1">
      <alignment horizontal="center"/>
    </xf>
    <xf numFmtId="0" fontId="1" fillId="17" borderId="24" xfId="0" applyFont="1" applyFill="1" applyBorder="1" applyAlignment="1" applyProtection="1">
      <alignment horizontal="center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2" fontId="3" fillId="34" borderId="1" xfId="0" applyNumberFormat="1" applyFont="1" applyFill="1" applyBorder="1" applyAlignment="1" applyProtection="1">
      <alignment horizontal="center" vertical="center"/>
      <protection locked="0"/>
    </xf>
    <xf numFmtId="1" fontId="3" fillId="3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" fillId="4" borderId="8" xfId="0" applyFont="1" applyFill="1" applyBorder="1" applyAlignment="1" applyProtection="1">
      <alignment horizontal="center"/>
    </xf>
    <xf numFmtId="0" fontId="1" fillId="7" borderId="19" xfId="0" applyFont="1" applyFill="1" applyBorder="1" applyAlignment="1" applyProtection="1">
      <alignment horizontal="center"/>
    </xf>
    <xf numFmtId="2" fontId="1" fillId="7" borderId="23" xfId="0" applyNumberFormat="1" applyFont="1" applyFill="1" applyBorder="1" applyAlignment="1" applyProtection="1">
      <alignment horizontal="center"/>
    </xf>
    <xf numFmtId="0" fontId="0" fillId="7" borderId="16" xfId="0" applyFill="1" applyBorder="1" applyProtection="1"/>
    <xf numFmtId="0" fontId="0" fillId="7" borderId="16" xfId="0" applyFill="1" applyBorder="1" applyAlignment="1" applyProtection="1">
      <alignment horizontal="center"/>
    </xf>
    <xf numFmtId="0" fontId="0" fillId="7" borderId="26" xfId="0" applyFill="1" applyBorder="1" applyProtection="1"/>
    <xf numFmtId="0" fontId="0" fillId="7" borderId="26" xfId="0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center"/>
    </xf>
    <xf numFmtId="2" fontId="1" fillId="12" borderId="23" xfId="0" applyNumberFormat="1" applyFont="1" applyFill="1" applyBorder="1" applyAlignment="1" applyProtection="1">
      <alignment horizontal="center"/>
    </xf>
    <xf numFmtId="0" fontId="0" fillId="12" borderId="16" xfId="0" applyFill="1" applyBorder="1" applyAlignment="1" applyProtection="1">
      <alignment horizontal="center"/>
    </xf>
    <xf numFmtId="0" fontId="0" fillId="12" borderId="26" xfId="0" applyFill="1" applyBorder="1" applyAlignment="1" applyProtection="1">
      <alignment horizontal="center"/>
    </xf>
    <xf numFmtId="0" fontId="1" fillId="16" borderId="19" xfId="0" applyFont="1" applyFill="1" applyBorder="1" applyAlignment="1" applyProtection="1">
      <alignment horizontal="center"/>
    </xf>
    <xf numFmtId="2" fontId="1" fillId="16" borderId="23" xfId="0" applyNumberFormat="1" applyFont="1" applyFill="1" applyBorder="1" applyAlignment="1" applyProtection="1">
      <alignment horizontal="center"/>
    </xf>
    <xf numFmtId="0" fontId="0" fillId="16" borderId="16" xfId="0" applyFill="1" applyBorder="1" applyProtection="1"/>
    <xf numFmtId="0" fontId="0" fillId="16" borderId="16" xfId="0" applyFill="1" applyBorder="1" applyAlignment="1" applyProtection="1">
      <alignment horizontal="center"/>
    </xf>
    <xf numFmtId="2" fontId="0" fillId="16" borderId="27" xfId="0" applyNumberFormat="1" applyFill="1" applyBorder="1" applyAlignment="1" applyProtection="1">
      <alignment horizontal="center"/>
    </xf>
    <xf numFmtId="0" fontId="0" fillId="16" borderId="26" xfId="0" applyFill="1" applyBorder="1" applyProtection="1"/>
    <xf numFmtId="0" fontId="0" fillId="16" borderId="26" xfId="0" applyFill="1" applyBorder="1" applyAlignment="1" applyProtection="1">
      <alignment horizontal="center"/>
    </xf>
    <xf numFmtId="0" fontId="1" fillId="18" borderId="19" xfId="0" applyFont="1" applyFill="1" applyBorder="1" applyAlignment="1" applyProtection="1">
      <alignment horizontal="center"/>
    </xf>
    <xf numFmtId="2" fontId="1" fillId="18" borderId="23" xfId="0" applyNumberFormat="1" applyFont="1" applyFill="1" applyBorder="1" applyAlignment="1" applyProtection="1">
      <alignment horizontal="center"/>
    </xf>
    <xf numFmtId="0" fontId="0" fillId="18" borderId="16" xfId="0" applyFill="1" applyBorder="1" applyAlignment="1" applyProtection="1">
      <alignment horizontal="center"/>
    </xf>
    <xf numFmtId="2" fontId="0" fillId="18" borderId="27" xfId="0" applyNumberFormat="1" applyFill="1" applyBorder="1" applyAlignment="1" applyProtection="1">
      <alignment horizontal="center"/>
    </xf>
    <xf numFmtId="0" fontId="0" fillId="18" borderId="26" xfId="0" applyFill="1" applyBorder="1" applyAlignment="1" applyProtection="1">
      <alignment horizontal="center"/>
    </xf>
    <xf numFmtId="2" fontId="0" fillId="18" borderId="24" xfId="0" applyNumberFormat="1" applyFill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2" fontId="2" fillId="4" borderId="8" xfId="0" applyNumberFormat="1" applyFont="1" applyFill="1" applyBorder="1" applyAlignment="1" applyProtection="1">
      <alignment horizontal="center"/>
    </xf>
    <xf numFmtId="2" fontId="2" fillId="4" borderId="1" xfId="0" applyNumberFormat="1" applyFont="1" applyFill="1" applyBorder="1" applyAlignment="1" applyProtection="1">
      <alignment horizontal="center"/>
    </xf>
    <xf numFmtId="0" fontId="1" fillId="31" borderId="19" xfId="0" applyFont="1" applyFill="1" applyBorder="1" applyAlignment="1" applyProtection="1">
      <alignment horizontal="center"/>
    </xf>
    <xf numFmtId="0" fontId="2" fillId="31" borderId="19" xfId="0" applyFont="1" applyFill="1" applyBorder="1" applyAlignment="1" applyProtection="1">
      <alignment horizontal="center"/>
    </xf>
    <xf numFmtId="2" fontId="1" fillId="31" borderId="23" xfId="0" applyNumberFormat="1" applyFont="1" applyFill="1" applyBorder="1" applyAlignment="1" applyProtection="1">
      <alignment horizontal="center"/>
    </xf>
    <xf numFmtId="0" fontId="0" fillId="31" borderId="16" xfId="0" applyFill="1" applyBorder="1" applyProtection="1"/>
    <xf numFmtId="0" fontId="0" fillId="31" borderId="27" xfId="0" applyFill="1" applyBorder="1" applyAlignment="1" applyProtection="1">
      <alignment horizontal="center"/>
    </xf>
    <xf numFmtId="0" fontId="0" fillId="31" borderId="26" xfId="0" applyFill="1" applyBorder="1" applyProtection="1"/>
    <xf numFmtId="0" fontId="0" fillId="31" borderId="24" xfId="0" applyFill="1" applyBorder="1" applyAlignment="1" applyProtection="1">
      <alignment horizontal="center"/>
    </xf>
    <xf numFmtId="0" fontId="1" fillId="15" borderId="19" xfId="0" applyFont="1" applyFill="1" applyBorder="1" applyAlignment="1" applyProtection="1">
      <alignment horizontal="center"/>
    </xf>
    <xf numFmtId="0" fontId="2" fillId="15" borderId="19" xfId="0" applyFont="1" applyFill="1" applyBorder="1" applyAlignment="1" applyProtection="1">
      <alignment horizontal="center"/>
    </xf>
    <xf numFmtId="2" fontId="1" fillId="15" borderId="23" xfId="0" applyNumberFormat="1" applyFont="1" applyFill="1" applyBorder="1" applyAlignment="1" applyProtection="1">
      <alignment horizontal="center"/>
    </xf>
    <xf numFmtId="0" fontId="0" fillId="15" borderId="16" xfId="0" applyFill="1" applyBorder="1" applyProtection="1"/>
    <xf numFmtId="0" fontId="0" fillId="15" borderId="27" xfId="0" applyFill="1" applyBorder="1" applyAlignment="1" applyProtection="1">
      <alignment horizontal="center"/>
    </xf>
    <xf numFmtId="2" fontId="0" fillId="15" borderId="27" xfId="0" applyNumberFormat="1" applyFill="1" applyBorder="1" applyAlignment="1" applyProtection="1">
      <alignment horizontal="center"/>
    </xf>
    <xf numFmtId="0" fontId="2" fillId="25" borderId="21" xfId="0" applyFont="1" applyFill="1" applyBorder="1" applyAlignment="1" applyProtection="1">
      <alignment horizontal="center"/>
    </xf>
    <xf numFmtId="2" fontId="1" fillId="25" borderId="1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4" borderId="1" xfId="0" applyNumberFormat="1" applyFont="1" applyFill="1" applyBorder="1" applyAlignment="1" applyProtection="1">
      <alignment horizontal="center"/>
      <protection locked="0"/>
    </xf>
    <xf numFmtId="2" fontId="3" fillId="16" borderId="1" xfId="0" applyNumberFormat="1" applyFont="1" applyFill="1" applyBorder="1" applyAlignment="1">
      <alignment horizontal="center" vertical="center"/>
    </xf>
    <xf numFmtId="0" fontId="55" fillId="11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55" fillId="11" borderId="0" xfId="0" applyFont="1" applyFill="1"/>
    <xf numFmtId="0" fontId="43" fillId="11" borderId="0" xfId="0" applyFont="1" applyFill="1"/>
    <xf numFmtId="2" fontId="3" fillId="4" borderId="4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21" fillId="2" borderId="0" xfId="0" applyNumberFormat="1" applyFont="1" applyFill="1" applyBorder="1" applyAlignment="1">
      <alignment horizontal="center" vertical="center"/>
    </xf>
    <xf numFmtId="0" fontId="0" fillId="4" borderId="1" xfId="0" applyFill="1" applyBorder="1" applyProtection="1"/>
    <xf numFmtId="2" fontId="5" fillId="4" borderId="0" xfId="0" applyNumberFormat="1" applyFont="1" applyFill="1" applyAlignment="1" applyProtection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31" fillId="5" borderId="21" xfId="0" applyFont="1" applyFill="1" applyBorder="1" applyAlignment="1">
      <alignment horizontal="center"/>
    </xf>
    <xf numFmtId="0" fontId="31" fillId="5" borderId="32" xfId="0" applyFont="1" applyFill="1" applyBorder="1" applyAlignment="1">
      <alignment horizontal="center"/>
    </xf>
    <xf numFmtId="0" fontId="31" fillId="5" borderId="22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/>
    </xf>
    <xf numFmtId="0" fontId="31" fillId="12" borderId="32" xfId="0" applyFont="1" applyFill="1" applyBorder="1" applyAlignment="1">
      <alignment horizontal="center"/>
    </xf>
    <xf numFmtId="0" fontId="31" fillId="12" borderId="22" xfId="0" applyFont="1" applyFill="1" applyBorder="1" applyAlignment="1">
      <alignment horizontal="center"/>
    </xf>
    <xf numFmtId="0" fontId="31" fillId="14" borderId="21" xfId="0" applyFont="1" applyFill="1" applyBorder="1" applyAlignment="1">
      <alignment horizontal="center"/>
    </xf>
    <xf numFmtId="0" fontId="31" fillId="14" borderId="32" xfId="0" applyFont="1" applyFill="1" applyBorder="1" applyAlignment="1">
      <alignment horizontal="center"/>
    </xf>
    <xf numFmtId="0" fontId="31" fillId="14" borderId="22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1" fillId="0" borderId="0" xfId="0" applyFont="1" applyAlignment="1"/>
    <xf numFmtId="0" fontId="22" fillId="7" borderId="0" xfId="0" applyFont="1" applyFill="1" applyAlignment="1">
      <alignment horizontal="center" vertical="center"/>
    </xf>
    <xf numFmtId="0" fontId="22" fillId="7" borderId="30" xfId="0" applyFont="1" applyFill="1" applyBorder="1" applyAlignment="1">
      <alignment horizontal="center" vertical="center"/>
    </xf>
    <xf numFmtId="0" fontId="0" fillId="20" borderId="8" xfId="0" applyFill="1" applyBorder="1" applyAlignment="1">
      <alignment horizontal="left"/>
    </xf>
    <xf numFmtId="0" fontId="0" fillId="20" borderId="28" xfId="0" applyFill="1" applyBorder="1" applyAlignment="1">
      <alignment horizontal="left"/>
    </xf>
    <xf numFmtId="0" fontId="0" fillId="20" borderId="29" xfId="0" applyFill="1" applyBorder="1" applyAlignment="1">
      <alignment horizontal="left"/>
    </xf>
    <xf numFmtId="0" fontId="1" fillId="4" borderId="0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/>
    </xf>
    <xf numFmtId="0" fontId="26" fillId="4" borderId="6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36" fillId="4" borderId="8" xfId="0" applyFont="1" applyFill="1" applyBorder="1" applyAlignment="1" applyProtection="1">
      <alignment horizontal="center" vertical="center"/>
      <protection locked="0"/>
    </xf>
    <xf numFmtId="0" fontId="36" fillId="4" borderId="28" xfId="0" applyFont="1" applyFill="1" applyBorder="1" applyAlignment="1" applyProtection="1">
      <alignment horizontal="center" vertical="center"/>
      <protection locked="0"/>
    </xf>
    <xf numFmtId="0" fontId="36" fillId="4" borderId="29" xfId="0" applyFont="1" applyFill="1" applyBorder="1" applyAlignment="1" applyProtection="1">
      <alignment horizontal="center" vertical="center"/>
      <protection locked="0"/>
    </xf>
    <xf numFmtId="0" fontId="36" fillId="4" borderId="7" xfId="0" applyFont="1" applyFill="1" applyBorder="1" applyAlignment="1" applyProtection="1">
      <alignment horizontal="center" vertical="center"/>
      <protection locked="0"/>
    </xf>
    <xf numFmtId="0" fontId="36" fillId="4" borderId="30" xfId="0" applyFont="1" applyFill="1" applyBorder="1" applyAlignment="1" applyProtection="1">
      <alignment horizontal="center" vertical="center"/>
      <protection locked="0"/>
    </xf>
    <xf numFmtId="0" fontId="36" fillId="4" borderId="31" xfId="0" applyFont="1" applyFill="1" applyBorder="1" applyAlignment="1" applyProtection="1">
      <alignment horizontal="center" vertical="center"/>
      <protection locked="0"/>
    </xf>
    <xf numFmtId="0" fontId="19" fillId="7" borderId="0" xfId="0" applyFont="1" applyFill="1" applyAlignment="1">
      <alignment horizontal="center" vertical="center" wrapText="1"/>
    </xf>
    <xf numFmtId="0" fontId="2" fillId="12" borderId="21" xfId="0" applyFont="1" applyFill="1" applyBorder="1" applyAlignment="1">
      <alignment horizontal="center"/>
    </xf>
    <xf numFmtId="0" fontId="2" fillId="12" borderId="32" xfId="0" applyFont="1" applyFill="1" applyBorder="1" applyAlignment="1">
      <alignment horizontal="center"/>
    </xf>
    <xf numFmtId="0" fontId="2" fillId="12" borderId="22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18" borderId="21" xfId="0" applyFont="1" applyFill="1" applyBorder="1" applyAlignment="1">
      <alignment horizontal="center"/>
    </xf>
    <xf numFmtId="0" fontId="2" fillId="18" borderId="32" xfId="0" applyFont="1" applyFill="1" applyBorder="1" applyAlignment="1">
      <alignment horizontal="center"/>
    </xf>
    <xf numFmtId="0" fontId="2" fillId="18" borderId="22" xfId="0" applyFont="1" applyFill="1" applyBorder="1" applyAlignment="1">
      <alignment horizontal="center"/>
    </xf>
    <xf numFmtId="0" fontId="2" fillId="22" borderId="21" xfId="0" applyFont="1" applyFill="1" applyBorder="1" applyAlignment="1">
      <alignment horizontal="center"/>
    </xf>
    <xf numFmtId="0" fontId="2" fillId="22" borderId="32" xfId="0" applyFont="1" applyFill="1" applyBorder="1" applyAlignment="1">
      <alignment horizontal="center"/>
    </xf>
    <xf numFmtId="0" fontId="2" fillId="22" borderId="22" xfId="0" applyFont="1" applyFill="1" applyBorder="1" applyAlignment="1">
      <alignment horizontal="center"/>
    </xf>
    <xf numFmtId="2" fontId="26" fillId="4" borderId="0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1" fillId="16" borderId="2" xfId="0" applyFont="1" applyFill="1" applyBorder="1" applyAlignment="1">
      <alignment horizontal="center" wrapText="1"/>
    </xf>
    <xf numFmtId="0" fontId="1" fillId="16" borderId="4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16" borderId="2" xfId="0" applyFont="1" applyFill="1" applyBorder="1" applyAlignment="1" applyProtection="1">
      <alignment horizontal="center" wrapText="1"/>
    </xf>
    <xf numFmtId="0" fontId="0" fillId="16" borderId="4" xfId="0" applyFont="1" applyFill="1" applyBorder="1" applyAlignment="1" applyProtection="1">
      <alignment horizontal="center" wrapText="1"/>
    </xf>
    <xf numFmtId="10" fontId="50" fillId="0" borderId="21" xfId="0" applyNumberFormat="1" applyFont="1" applyBorder="1" applyAlignment="1" applyProtection="1">
      <alignment horizontal="center"/>
    </xf>
    <xf numFmtId="10" fontId="50" fillId="0" borderId="32" xfId="0" applyNumberFormat="1" applyFont="1" applyBorder="1" applyAlignment="1" applyProtection="1">
      <alignment horizontal="center"/>
    </xf>
    <xf numFmtId="0" fontId="1" fillId="34" borderId="29" xfId="0" applyFont="1" applyFill="1" applyBorder="1" applyAlignment="1" applyProtection="1">
      <alignment horizontal="center" wrapText="1"/>
    </xf>
    <xf numFmtId="0" fontId="1" fillId="34" borderId="3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52" fillId="0" borderId="0" xfId="0" applyFont="1" applyAlignment="1" applyProtection="1">
      <alignment horizontal="center"/>
    </xf>
    <xf numFmtId="2" fontId="22" fillId="3" borderId="2" xfId="0" applyNumberFormat="1" applyFont="1" applyFill="1" applyBorder="1" applyAlignment="1" applyProtection="1">
      <alignment horizontal="center" vertical="center"/>
      <protection locked="0"/>
    </xf>
    <xf numFmtId="2" fontId="22" fillId="3" borderId="3" xfId="0" applyNumberFormat="1" applyFont="1" applyFill="1" applyBorder="1" applyAlignment="1" applyProtection="1">
      <alignment horizontal="center" vertical="center"/>
      <protection locked="0"/>
    </xf>
    <xf numFmtId="2" fontId="22" fillId="3" borderId="4" xfId="0" applyNumberFormat="1" applyFont="1" applyFill="1" applyBorder="1" applyAlignment="1" applyProtection="1">
      <alignment horizontal="center" vertical="center"/>
      <protection locked="0"/>
    </xf>
    <xf numFmtId="2" fontId="22" fillId="34" borderId="2" xfId="0" applyNumberFormat="1" applyFont="1" applyFill="1" applyBorder="1" applyAlignment="1" applyProtection="1">
      <alignment horizontal="center" vertical="center"/>
      <protection locked="0"/>
    </xf>
    <xf numFmtId="2" fontId="22" fillId="34" borderId="3" xfId="0" applyNumberFormat="1" applyFont="1" applyFill="1" applyBorder="1" applyAlignment="1" applyProtection="1">
      <alignment horizontal="center" vertical="center"/>
      <protection locked="0"/>
    </xf>
    <xf numFmtId="2" fontId="22" fillId="34" borderId="4" xfId="0" applyNumberFormat="1" applyFont="1" applyFill="1" applyBorder="1" applyAlignment="1" applyProtection="1">
      <alignment horizontal="center" vertical="center"/>
      <protection locked="0"/>
    </xf>
    <xf numFmtId="0" fontId="0" fillId="10" borderId="23" xfId="0" applyFill="1" applyBorder="1" applyAlignment="1" applyProtection="1">
      <alignment horizontal="center" vertical="center"/>
    </xf>
    <xf numFmtId="0" fontId="0" fillId="10" borderId="24" xfId="0" applyFill="1" applyBorder="1" applyAlignment="1" applyProtection="1">
      <alignment horizontal="center" vertical="center"/>
    </xf>
    <xf numFmtId="0" fontId="0" fillId="16" borderId="2" xfId="0" applyFill="1" applyBorder="1" applyAlignment="1" applyProtection="1">
      <alignment horizontal="center" vertical="center"/>
    </xf>
    <xf numFmtId="0" fontId="0" fillId="16" borderId="4" xfId="0" applyFill="1" applyBorder="1" applyAlignment="1" applyProtection="1">
      <alignment horizontal="center" vertical="center"/>
    </xf>
    <xf numFmtId="0" fontId="0" fillId="8" borderId="2" xfId="0" applyFill="1" applyBorder="1" applyAlignment="1" applyProtection="1">
      <alignment horizontal="center" vertical="center"/>
    </xf>
    <xf numFmtId="0" fontId="0" fillId="8" borderId="3" xfId="0" applyFill="1" applyBorder="1" applyAlignment="1" applyProtection="1">
      <alignment horizontal="center" vertical="center"/>
    </xf>
    <xf numFmtId="0" fontId="0" fillId="8" borderId="4" xfId="0" applyFill="1" applyBorder="1" applyAlignment="1" applyProtection="1">
      <alignment horizontal="center" vertical="center"/>
    </xf>
    <xf numFmtId="0" fontId="0" fillId="32" borderId="2" xfId="0" applyFill="1" applyBorder="1" applyAlignment="1" applyProtection="1">
      <alignment horizontal="center" vertical="center"/>
    </xf>
    <xf numFmtId="0" fontId="0" fillId="32" borderId="4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19" borderId="2" xfId="0" applyFill="1" applyBorder="1" applyAlignment="1" applyProtection="1">
      <alignment horizontal="left" vertical="center" wrapText="1"/>
    </xf>
    <xf numFmtId="0" fontId="0" fillId="19" borderId="4" xfId="0" applyFill="1" applyBorder="1" applyAlignment="1" applyProtection="1">
      <alignment horizontal="left" vertical="center" wrapText="1"/>
    </xf>
    <xf numFmtId="0" fontId="0" fillId="32" borderId="2" xfId="0" applyFill="1" applyBorder="1" applyAlignment="1" applyProtection="1">
      <alignment horizontal="left" vertical="center" wrapText="1"/>
    </xf>
    <xf numFmtId="0" fontId="0" fillId="32" borderId="4" xfId="0" applyFill="1" applyBorder="1" applyAlignment="1" applyProtection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</xf>
    <xf numFmtId="0" fontId="0" fillId="2" borderId="3" xfId="0" applyFill="1" applyBorder="1" applyAlignment="1" applyProtection="1">
      <alignment horizontal="left" vertical="center" wrapText="1"/>
    </xf>
    <xf numFmtId="0" fontId="0" fillId="2" borderId="4" xfId="0" applyFill="1" applyBorder="1" applyAlignment="1" applyProtection="1">
      <alignment horizontal="left" vertical="center" wrapText="1"/>
    </xf>
    <xf numFmtId="0" fontId="0" fillId="8" borderId="2" xfId="0" applyFill="1" applyBorder="1" applyAlignment="1" applyProtection="1">
      <alignment horizontal="left" vertical="center" wrapText="1"/>
    </xf>
    <xf numFmtId="0" fontId="0" fillId="8" borderId="3" xfId="0" applyFill="1" applyBorder="1" applyAlignment="1" applyProtection="1">
      <alignment horizontal="left" vertical="center" wrapText="1"/>
    </xf>
    <xf numFmtId="0" fontId="0" fillId="8" borderId="4" xfId="0" applyFill="1" applyBorder="1" applyAlignment="1" applyProtection="1">
      <alignment horizontal="left" vertical="center" wrapText="1"/>
    </xf>
    <xf numFmtId="0" fontId="0" fillId="16" borderId="2" xfId="0" applyFill="1" applyBorder="1" applyAlignment="1" applyProtection="1">
      <alignment horizontal="center" vertical="center" wrapText="1"/>
    </xf>
    <xf numFmtId="0" fontId="0" fillId="16" borderId="4" xfId="0" applyFill="1" applyBorder="1" applyAlignment="1" applyProtection="1">
      <alignment horizontal="center" vertical="center" wrapText="1"/>
    </xf>
    <xf numFmtId="0" fontId="0" fillId="16" borderId="2" xfId="0" applyFill="1" applyBorder="1" applyAlignment="1" applyProtection="1">
      <alignment horizontal="left" vertical="center" wrapText="1"/>
    </xf>
    <xf numFmtId="0" fontId="0" fillId="16" borderId="4" xfId="0" applyFill="1" applyBorder="1" applyAlignment="1" applyProtection="1">
      <alignment horizontal="left" vertical="center" wrapText="1"/>
    </xf>
    <xf numFmtId="0" fontId="0" fillId="19" borderId="2" xfId="0" applyFill="1" applyBorder="1" applyAlignment="1" applyProtection="1">
      <alignment horizontal="center" vertical="center"/>
    </xf>
    <xf numFmtId="0" fontId="0" fillId="19" borderId="4" xfId="0" applyFill="1" applyBorder="1" applyAlignment="1" applyProtection="1">
      <alignment horizontal="center" vertical="center"/>
    </xf>
    <xf numFmtId="0" fontId="1" fillId="34" borderId="29" xfId="0" applyFont="1" applyFill="1" applyBorder="1" applyAlignment="1" applyProtection="1">
      <alignment horizontal="center" vertical="center" wrapText="1"/>
    </xf>
    <xf numFmtId="0" fontId="1" fillId="34" borderId="31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wrapText="1"/>
    </xf>
    <xf numFmtId="0" fontId="0" fillId="8" borderId="4" xfId="0" applyFont="1" applyFill="1" applyBorder="1" applyAlignment="1" applyProtection="1">
      <alignment horizontal="center" wrapText="1"/>
    </xf>
    <xf numFmtId="0" fontId="0" fillId="7" borderId="25" xfId="0" applyFill="1" applyBorder="1" applyAlignment="1" applyProtection="1">
      <alignment horizontal="left" vertical="center" wrapText="1"/>
    </xf>
    <xf numFmtId="0" fontId="0" fillId="7" borderId="3" xfId="0" applyFill="1" applyBorder="1" applyAlignment="1" applyProtection="1">
      <alignment horizontal="left" vertical="center" wrapText="1"/>
    </xf>
    <xf numFmtId="0" fontId="0" fillId="7" borderId="4" xfId="0" applyFill="1" applyBorder="1" applyAlignment="1" applyProtection="1">
      <alignment horizontal="left" vertical="center" wrapText="1"/>
    </xf>
    <xf numFmtId="0" fontId="0" fillId="7" borderId="25" xfId="0" applyFont="1" applyFill="1" applyBorder="1" applyAlignment="1" applyProtection="1">
      <alignment horizontal="center" vertical="center"/>
    </xf>
    <xf numFmtId="0" fontId="0" fillId="7" borderId="3" xfId="0" applyFont="1" applyFill="1" applyBorder="1" applyAlignment="1" applyProtection="1">
      <alignment horizontal="center" vertical="center"/>
    </xf>
    <xf numFmtId="0" fontId="0" fillId="7" borderId="4" xfId="0" applyFont="1" applyFill="1" applyBorder="1" applyAlignment="1" applyProtection="1">
      <alignment horizontal="center" vertical="center"/>
    </xf>
    <xf numFmtId="0" fontId="1" fillId="7" borderId="25" xfId="0" applyFont="1" applyFill="1" applyBorder="1" applyAlignment="1" applyProtection="1">
      <alignment horizontal="center" vertical="center" wrapText="1"/>
    </xf>
    <xf numFmtId="0" fontId="1" fillId="7" borderId="3" xfId="0" applyFont="1" applyFill="1" applyBorder="1" applyAlignment="1" applyProtection="1">
      <alignment horizontal="center" vertical="center" wrapText="1"/>
    </xf>
    <xf numFmtId="0" fontId="1" fillId="7" borderId="4" xfId="0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0" fontId="0" fillId="10" borderId="17" xfId="0" applyFill="1" applyBorder="1" applyAlignment="1" applyProtection="1">
      <alignment horizontal="left" vertical="center" wrapText="1"/>
    </xf>
    <xf numFmtId="0" fontId="0" fillId="10" borderId="18" xfId="0" applyFill="1" applyBorder="1" applyAlignment="1" applyProtection="1">
      <alignment horizontal="left" vertical="center" wrapText="1"/>
    </xf>
    <xf numFmtId="0" fontId="0" fillId="10" borderId="7" xfId="0" applyFill="1" applyBorder="1" applyAlignment="1" applyProtection="1">
      <alignment horizontal="left" vertical="center" wrapText="1"/>
    </xf>
    <xf numFmtId="0" fontId="0" fillId="10" borderId="25" xfId="0" applyFill="1" applyBorder="1" applyAlignment="1" applyProtection="1">
      <alignment horizontal="center" vertical="center"/>
    </xf>
    <xf numFmtId="2" fontId="30" fillId="4" borderId="2" xfId="0" applyNumberFormat="1" applyFont="1" applyFill="1" applyBorder="1" applyAlignment="1">
      <alignment horizontal="center" vertical="center"/>
    </xf>
    <xf numFmtId="2" fontId="30" fillId="4" borderId="3" xfId="0" applyNumberFormat="1" applyFont="1" applyFill="1" applyBorder="1" applyAlignment="1">
      <alignment horizontal="center" vertical="center"/>
    </xf>
    <xf numFmtId="2" fontId="30" fillId="4" borderId="4" xfId="0" applyNumberFormat="1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34" borderId="2" xfId="0" applyFont="1" applyFill="1" applyBorder="1" applyAlignment="1">
      <alignment horizontal="center" wrapText="1"/>
    </xf>
    <xf numFmtId="0" fontId="1" fillId="34" borderId="4" xfId="0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21" fillId="2" borderId="0" xfId="0" applyNumberFormat="1" applyFont="1" applyFill="1" applyBorder="1" applyAlignment="1">
      <alignment horizontal="center" vertical="center"/>
    </xf>
    <xf numFmtId="0" fontId="0" fillId="18" borderId="23" xfId="0" applyFont="1" applyFill="1" applyBorder="1" applyAlignment="1">
      <alignment horizontal="left" vertical="center" wrapText="1"/>
    </xf>
    <xf numFmtId="0" fontId="0" fillId="18" borderId="27" xfId="0" applyFont="1" applyFill="1" applyBorder="1" applyAlignment="1">
      <alignment horizontal="left" vertical="center" wrapText="1"/>
    </xf>
    <xf numFmtId="1" fontId="3" fillId="3" borderId="23" xfId="0" applyNumberFormat="1" applyFont="1" applyFill="1" applyBorder="1" applyAlignment="1" applyProtection="1">
      <alignment horizontal="center" vertical="center"/>
      <protection locked="0"/>
    </xf>
    <xf numFmtId="1" fontId="3" fillId="3" borderId="24" xfId="0" applyNumberFormat="1" applyFont="1" applyFill="1" applyBorder="1" applyAlignment="1" applyProtection="1">
      <alignment horizontal="center" vertical="center"/>
      <protection locked="0"/>
    </xf>
    <xf numFmtId="1" fontId="3" fillId="34" borderId="23" xfId="0" applyNumberFormat="1" applyFont="1" applyFill="1" applyBorder="1" applyAlignment="1" applyProtection="1">
      <alignment horizontal="center" vertical="center"/>
      <protection locked="0"/>
    </xf>
    <xf numFmtId="1" fontId="3" fillId="34" borderId="24" xfId="0" applyNumberFormat="1" applyFont="1" applyFill="1" applyBorder="1" applyAlignment="1" applyProtection="1">
      <alignment horizontal="center" vertical="center"/>
      <protection locked="0"/>
    </xf>
    <xf numFmtId="0" fontId="0" fillId="18" borderId="2" xfId="0" applyFont="1" applyFill="1" applyBorder="1" applyAlignment="1">
      <alignment horizontal="left" vertical="center" wrapText="1"/>
    </xf>
    <xf numFmtId="0" fontId="0" fillId="18" borderId="4" xfId="0" applyFont="1" applyFill="1" applyBorder="1" applyAlignment="1">
      <alignment horizontal="left" vertical="center" wrapText="1"/>
    </xf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4" borderId="2" xfId="0" applyNumberFormat="1" applyFont="1" applyFill="1" applyBorder="1" applyAlignment="1" applyProtection="1">
      <alignment horizontal="center" vertical="center"/>
      <protection locked="0"/>
    </xf>
    <xf numFmtId="1" fontId="3" fillId="34" borderId="4" xfId="0" applyNumberFormat="1" applyFont="1" applyFill="1" applyBorder="1" applyAlignment="1" applyProtection="1">
      <alignment horizontal="center" vertical="center"/>
      <protection locked="0"/>
    </xf>
    <xf numFmtId="0" fontId="0" fillId="18" borderId="25" xfId="0" applyFont="1" applyFill="1" applyBorder="1" applyAlignment="1">
      <alignment horizontal="left" vertical="center" wrapText="1"/>
    </xf>
    <xf numFmtId="1" fontId="3" fillId="3" borderId="27" xfId="0" applyNumberFormat="1" applyFont="1" applyFill="1" applyBorder="1" applyAlignment="1" applyProtection="1">
      <alignment horizontal="center" vertical="center"/>
      <protection locked="0"/>
    </xf>
    <xf numFmtId="1" fontId="3" fillId="34" borderId="27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4" borderId="2" xfId="0" applyFill="1" applyBorder="1" applyAlignment="1" applyProtection="1">
      <alignment horizontal="left" vertical="center" wrapText="1"/>
    </xf>
    <xf numFmtId="0" fontId="0" fillId="4" borderId="4" xfId="0" applyFill="1" applyBorder="1" applyAlignment="1" applyProtection="1">
      <alignment horizontal="left" vertical="center" wrapText="1"/>
    </xf>
    <xf numFmtId="2" fontId="5" fillId="3" borderId="2" xfId="0" applyNumberFormat="1" applyFont="1" applyFill="1" applyBorder="1" applyAlignment="1" applyProtection="1">
      <alignment horizontal="center" vertical="center"/>
      <protection locked="0"/>
    </xf>
    <xf numFmtId="2" fontId="5" fillId="3" borderId="3" xfId="0" applyNumberFormat="1" applyFont="1" applyFill="1" applyBorder="1" applyAlignment="1" applyProtection="1">
      <alignment horizontal="center" vertical="center"/>
      <protection locked="0"/>
    </xf>
    <xf numFmtId="2" fontId="5" fillId="3" borderId="4" xfId="0" applyNumberFormat="1" applyFont="1" applyFill="1" applyBorder="1" applyAlignment="1" applyProtection="1">
      <alignment horizontal="center" vertical="center"/>
      <protection locked="0"/>
    </xf>
    <xf numFmtId="2" fontId="5" fillId="34" borderId="2" xfId="0" applyNumberFormat="1" applyFont="1" applyFill="1" applyBorder="1" applyAlignment="1" applyProtection="1">
      <alignment horizontal="center" vertical="center"/>
      <protection locked="0"/>
    </xf>
    <xf numFmtId="2" fontId="5" fillId="34" borderId="3" xfId="0" applyNumberFormat="1" applyFont="1" applyFill="1" applyBorder="1" applyAlignment="1" applyProtection="1">
      <alignment horizontal="center" vertical="center"/>
      <protection locked="0"/>
    </xf>
    <xf numFmtId="2" fontId="5" fillId="34" borderId="4" xfId="0" applyNumberFormat="1" applyFont="1" applyFill="1" applyBorder="1" applyAlignment="1" applyProtection="1">
      <alignment horizontal="center" vertical="center"/>
      <protection locked="0"/>
    </xf>
    <xf numFmtId="0" fontId="1" fillId="16" borderId="29" xfId="0" applyFont="1" applyFill="1" applyBorder="1" applyAlignment="1" applyProtection="1">
      <alignment horizontal="center" wrapText="1"/>
    </xf>
    <xf numFmtId="0" fontId="0" fillId="16" borderId="31" xfId="0" applyFont="1" applyFill="1" applyBorder="1" applyAlignment="1" applyProtection="1">
      <alignment horizontal="center" wrapText="1"/>
    </xf>
    <xf numFmtId="0" fontId="0" fillId="16" borderId="4" xfId="0" applyFont="1" applyFill="1" applyBorder="1" applyAlignment="1">
      <alignment horizontal="center" wrapText="1"/>
    </xf>
    <xf numFmtId="0" fontId="0" fillId="0" borderId="0" xfId="0" applyAlignment="1" applyProtection="1">
      <alignment horizontal="left" vertical="center" wrapText="1"/>
    </xf>
    <xf numFmtId="0" fontId="1" fillId="4" borderId="2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13" borderId="21" xfId="0" applyFont="1" applyFill="1" applyBorder="1" applyAlignment="1">
      <alignment vertical="center"/>
    </xf>
    <xf numFmtId="0" fontId="1" fillId="13" borderId="32" xfId="0" applyFont="1" applyFill="1" applyBorder="1" applyAlignment="1">
      <alignment vertical="center"/>
    </xf>
    <xf numFmtId="0" fontId="1" fillId="13" borderId="22" xfId="0" applyFont="1" applyFill="1" applyBorder="1" applyAlignment="1">
      <alignment vertical="center"/>
    </xf>
    <xf numFmtId="0" fontId="1" fillId="5" borderId="0" xfId="0" applyFont="1" applyFill="1" applyAlignment="1">
      <alignment horizontal="center"/>
    </xf>
    <xf numFmtId="0" fontId="19" fillId="13" borderId="23" xfId="0" applyFont="1" applyFill="1" applyBorder="1" applyAlignment="1">
      <alignment horizontal="center" vertical="center" wrapText="1"/>
    </xf>
    <xf numFmtId="0" fontId="19" fillId="13" borderId="25" xfId="0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center" vertical="center" wrapText="1"/>
    </xf>
    <xf numFmtId="0" fontId="19" fillId="13" borderId="3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1" fillId="13" borderId="23" xfId="0" applyFont="1" applyFill="1" applyBorder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/>
    </xf>
    <xf numFmtId="2" fontId="24" fillId="5" borderId="0" xfId="0" applyNumberFormat="1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4" borderId="7" xfId="0" applyFont="1" applyFill="1" applyBorder="1" applyAlignment="1" applyProtection="1"/>
    <xf numFmtId="0" fontId="1" fillId="4" borderId="30" xfId="0" applyFont="1" applyFill="1" applyBorder="1" applyAlignment="1" applyProtection="1"/>
    <xf numFmtId="0" fontId="1" fillId="4" borderId="23" xfId="0" applyFont="1" applyFill="1" applyBorder="1" applyAlignment="1" applyProtection="1">
      <alignment horizontal="center" vertical="center" wrapText="1"/>
    </xf>
    <xf numFmtId="0" fontId="1" fillId="4" borderId="25" xfId="0" applyFont="1" applyFill="1" applyBorder="1" applyAlignment="1" applyProtection="1">
      <alignment horizontal="center" vertical="center" wrapText="1"/>
    </xf>
    <xf numFmtId="0" fontId="1" fillId="4" borderId="24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9" borderId="4" xfId="0" applyFont="1" applyFill="1" applyBorder="1" applyAlignment="1" applyProtection="1">
      <alignment horizontal="center" vertical="center" wrapText="1"/>
    </xf>
    <xf numFmtId="0" fontId="5" fillId="22" borderId="0" xfId="0" applyFont="1" applyFill="1" applyAlignment="1" applyProtection="1">
      <alignment horizontal="center" vertical="center" wrapText="1"/>
    </xf>
    <xf numFmtId="1" fontId="22" fillId="4" borderId="23" xfId="0" applyNumberFormat="1" applyFont="1" applyFill="1" applyBorder="1" applyAlignment="1" applyProtection="1">
      <alignment horizontal="center" vertical="center"/>
    </xf>
    <xf numFmtId="0" fontId="22" fillId="4" borderId="24" xfId="0" applyFont="1" applyFill="1" applyBorder="1" applyAlignment="1" applyProtection="1">
      <alignment horizontal="center" vertical="center"/>
    </xf>
    <xf numFmtId="0" fontId="22" fillId="4" borderId="23" xfId="0" applyFont="1" applyFill="1" applyBorder="1" applyAlignment="1" applyProtection="1">
      <alignment horizontal="center" vertical="center"/>
    </xf>
    <xf numFmtId="2" fontId="22" fillId="4" borderId="23" xfId="0" applyNumberFormat="1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left" vertical="center"/>
    </xf>
    <xf numFmtId="0" fontId="0" fillId="4" borderId="44" xfId="0" applyFill="1" applyBorder="1" applyAlignment="1" applyProtection="1">
      <alignment horizontal="left" vertical="center"/>
    </xf>
    <xf numFmtId="0" fontId="0" fillId="4" borderId="45" xfId="0" applyFill="1" applyBorder="1" applyAlignment="1" applyProtection="1">
      <alignment horizontal="left" vertical="center"/>
    </xf>
    <xf numFmtId="0" fontId="0" fillId="4" borderId="46" xfId="0" applyFill="1" applyBorder="1" applyAlignment="1" applyProtection="1">
      <alignment horizontal="left" vertical="center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23" xfId="0" applyFont="1" applyFill="1" applyBorder="1" applyAlignment="1" applyProtection="1">
      <alignment horizontal="center" wrapText="1"/>
    </xf>
    <xf numFmtId="0" fontId="0" fillId="4" borderId="25" xfId="0" applyFont="1" applyFill="1" applyBorder="1" applyAlignment="1" applyProtection="1">
      <alignment horizontal="center" wrapText="1"/>
    </xf>
    <xf numFmtId="0" fontId="1" fillId="4" borderId="19" xfId="0" applyFont="1" applyFill="1" applyBorder="1" applyAlignment="1" applyProtection="1">
      <alignment horizontal="center" wrapText="1"/>
    </xf>
    <xf numFmtId="0" fontId="0" fillId="4" borderId="17" xfId="0" applyFont="1" applyFill="1" applyBorder="1" applyAlignment="1" applyProtection="1">
      <alignment horizontal="center" wrapText="1"/>
    </xf>
    <xf numFmtId="0" fontId="0" fillId="4" borderId="12" xfId="0" applyFill="1" applyBorder="1" applyAlignment="1" applyProtection="1">
      <alignment horizontal="left" vertical="center"/>
    </xf>
    <xf numFmtId="0" fontId="0" fillId="4" borderId="49" xfId="0" applyFill="1" applyBorder="1" applyAlignment="1" applyProtection="1">
      <alignment horizontal="left" vertical="center"/>
    </xf>
    <xf numFmtId="0" fontId="1" fillId="4" borderId="19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0" fillId="4" borderId="24" xfId="0" applyFont="1" applyFill="1" applyBorder="1" applyAlignment="1" applyProtection="1">
      <alignment horizontal="center" wrapText="1"/>
    </xf>
    <xf numFmtId="0" fontId="1" fillId="4" borderId="47" xfId="0" applyFont="1" applyFill="1" applyBorder="1" applyAlignment="1" applyProtection="1">
      <alignment horizontal="left" vertical="center"/>
    </xf>
    <xf numFmtId="0" fontId="1" fillId="4" borderId="51" xfId="0" applyFont="1" applyFill="1" applyBorder="1" applyAlignment="1" applyProtection="1">
      <alignment horizontal="left" vertical="center"/>
    </xf>
    <xf numFmtId="0" fontId="1" fillId="4" borderId="21" xfId="0" applyFont="1" applyFill="1" applyBorder="1" applyAlignment="1" applyProtection="1"/>
    <xf numFmtId="0" fontId="1" fillId="4" borderId="32" xfId="0" applyFont="1" applyFill="1" applyBorder="1" applyAlignment="1" applyProtection="1"/>
    <xf numFmtId="0" fontId="1" fillId="4" borderId="3" xfId="0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FF7C80"/>
      <color rgb="FFFFCCCC"/>
      <color rgb="FF00CC00"/>
      <color rgb="FFE2613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422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1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432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590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580 - Training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730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640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1025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1033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104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15</xdr:row>
      <xdr:rowOff>95250</xdr:rowOff>
    </xdr:from>
    <xdr:to>
      <xdr:col>5</xdr:col>
      <xdr:colOff>1121283</xdr:colOff>
      <xdr:row>18</xdr:row>
      <xdr:rowOff>8382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8135938" y="3222625"/>
          <a:ext cx="978408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 b="1"/>
            <a:t>Next Section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87312</xdr:colOff>
      <xdr:row>12</xdr:row>
      <xdr:rowOff>142875</xdr:rowOff>
    </xdr:from>
    <xdr:to>
      <xdr:col>6</xdr:col>
      <xdr:colOff>35711</xdr:colOff>
      <xdr:row>15</xdr:row>
      <xdr:rowOff>113966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2750" y="2611438"/>
          <a:ext cx="1012024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134938</xdr:colOff>
      <xdr:row>12</xdr:row>
      <xdr:rowOff>142875</xdr:rowOff>
    </xdr:from>
    <xdr:to>
      <xdr:col>5</xdr:col>
      <xdr:colOff>1113346</xdr:colOff>
      <xdr:row>15</xdr:row>
      <xdr:rowOff>56007</xdr:rowOff>
    </xdr:to>
    <xdr:sp macro="" textlink="">
      <xdr:nvSpPr>
        <xdr:cNvPr id="3" name="Right Arrow 2">
          <a:hlinkClick xmlns:r="http://schemas.openxmlformats.org/officeDocument/2006/relationships" r:id="rId1"/>
        </xdr:cNvPr>
        <xdr:cNvSpPr/>
      </xdr:nvSpPr>
      <xdr:spPr>
        <a:xfrm>
          <a:off x="8120063" y="2563813"/>
          <a:ext cx="978408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 b="1"/>
            <a:t>Next Section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27</xdr:row>
      <xdr:rowOff>39687</xdr:rowOff>
    </xdr:from>
    <xdr:to>
      <xdr:col>6</xdr:col>
      <xdr:colOff>2095</xdr:colOff>
      <xdr:row>29</xdr:row>
      <xdr:rowOff>143319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8128000" y="5373687"/>
          <a:ext cx="978408" cy="484632"/>
        </a:xfrm>
        <a:prstGeom prst="rightArrow">
          <a:avLst/>
        </a:prstGeom>
        <a:solidFill>
          <a:srgbClr val="FF0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Next Section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707571</xdr:colOff>
      <xdr:row>15</xdr:row>
      <xdr:rowOff>163286</xdr:rowOff>
    </xdr:from>
    <xdr:to>
      <xdr:col>4</xdr:col>
      <xdr:colOff>542979</xdr:colOff>
      <xdr:row>18</xdr:row>
      <xdr:rowOff>56007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6374946" y="3204482"/>
          <a:ext cx="978408" cy="484632"/>
        </a:xfrm>
        <a:prstGeom prst="rightArrow">
          <a:avLst/>
        </a:prstGeom>
        <a:solidFill>
          <a:srgbClr val="FF0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Next Section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345280</xdr:colOff>
      <xdr:row>38</xdr:row>
      <xdr:rowOff>11906</xdr:rowOff>
    </xdr:from>
    <xdr:to>
      <xdr:col>9</xdr:col>
      <xdr:colOff>109251</xdr:colOff>
      <xdr:row>40</xdr:row>
      <xdr:rowOff>115538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9858374" y="8036719"/>
          <a:ext cx="978408" cy="484632"/>
        </a:xfrm>
        <a:prstGeom prst="rightArrow">
          <a:avLst/>
        </a:prstGeom>
        <a:solidFill>
          <a:srgbClr val="FF0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Next Section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7</xdr:row>
      <xdr:rowOff>142875</xdr:rowOff>
    </xdr:from>
    <xdr:to>
      <xdr:col>5</xdr:col>
      <xdr:colOff>1073658</xdr:colOff>
      <xdr:row>10</xdr:row>
      <xdr:rowOff>56007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8040688" y="1611313"/>
          <a:ext cx="978408" cy="484632"/>
        </a:xfrm>
        <a:prstGeom prst="rightArrow">
          <a:avLst/>
        </a:prstGeom>
        <a:solidFill>
          <a:srgbClr val="FF0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Next Section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39687</xdr:colOff>
      <xdr:row>26</xdr:row>
      <xdr:rowOff>95250</xdr:rowOff>
    </xdr:from>
    <xdr:to>
      <xdr:col>6</xdr:col>
      <xdr:colOff>73532</xdr:colOff>
      <xdr:row>29</xdr:row>
      <xdr:rowOff>8382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7643812" y="5389563"/>
          <a:ext cx="978408" cy="484632"/>
        </a:xfrm>
        <a:prstGeom prst="rightArrow">
          <a:avLst/>
        </a:prstGeom>
        <a:solidFill>
          <a:srgbClr val="FF0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Next Section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166687</xdr:colOff>
      <xdr:row>25</xdr:row>
      <xdr:rowOff>0</xdr:rowOff>
    </xdr:from>
    <xdr:to>
      <xdr:col>5</xdr:col>
      <xdr:colOff>1145095</xdr:colOff>
      <xdr:row>27</xdr:row>
      <xdr:rowOff>103632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8270875" y="4921250"/>
          <a:ext cx="978408" cy="484632"/>
        </a:xfrm>
        <a:prstGeom prst="rightArrow">
          <a:avLst/>
        </a:prstGeom>
        <a:solidFill>
          <a:srgbClr val="FF0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Next Section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87313</xdr:colOff>
      <xdr:row>14</xdr:row>
      <xdr:rowOff>63500</xdr:rowOff>
    </xdr:from>
    <xdr:to>
      <xdr:col>5</xdr:col>
      <xdr:colOff>1065721</xdr:colOff>
      <xdr:row>16</xdr:row>
      <xdr:rowOff>167132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8032751" y="2897188"/>
          <a:ext cx="978408" cy="484632"/>
        </a:xfrm>
        <a:prstGeom prst="rightArrow">
          <a:avLst/>
        </a:prstGeom>
        <a:solidFill>
          <a:srgbClr val="FF0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Next Section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F24"/>
  <sheetViews>
    <sheetView tabSelected="1" zoomScale="140" zoomScaleNormal="140" workbookViewId="0">
      <selection activeCell="B27" sqref="B27"/>
    </sheetView>
  </sheetViews>
  <sheetFormatPr defaultRowHeight="15" x14ac:dyDescent="0.25"/>
  <cols>
    <col min="1" max="1" width="9.140625" style="42"/>
    <col min="2" max="2" width="9.140625" style="158"/>
    <col min="3" max="3" width="53.85546875" style="42" bestFit="1" customWidth="1"/>
    <col min="4" max="16384" width="9.140625" style="42"/>
  </cols>
  <sheetData>
    <row r="1" spans="1:6" ht="18.75" x14ac:dyDescent="0.3">
      <c r="A1" s="649" t="s">
        <v>110</v>
      </c>
      <c r="B1" s="650"/>
      <c r="C1" s="651" t="s">
        <v>111</v>
      </c>
      <c r="D1" s="652"/>
      <c r="E1" s="652"/>
      <c r="F1" s="652"/>
    </row>
    <row r="3" spans="1:6" x14ac:dyDescent="0.25">
      <c r="B3" s="159" t="s">
        <v>50</v>
      </c>
      <c r="C3" s="159" t="s">
        <v>109</v>
      </c>
    </row>
    <row r="4" spans="1:6" x14ac:dyDescent="0.25">
      <c r="B4" s="430">
        <v>1</v>
      </c>
      <c r="C4" s="42" t="s">
        <v>104</v>
      </c>
    </row>
    <row r="5" spans="1:6" x14ac:dyDescent="0.25">
      <c r="B5" s="430">
        <v>400</v>
      </c>
      <c r="C5" s="42" t="s">
        <v>349</v>
      </c>
    </row>
    <row r="6" spans="1:6" x14ac:dyDescent="0.25">
      <c r="B6" s="430">
        <v>410</v>
      </c>
      <c r="C6" s="42" t="s">
        <v>303</v>
      </c>
    </row>
    <row r="7" spans="1:6" x14ac:dyDescent="0.25">
      <c r="B7" s="430">
        <v>422</v>
      </c>
      <c r="C7" s="42" t="s">
        <v>327</v>
      </c>
    </row>
    <row r="8" spans="1:6" x14ac:dyDescent="0.25">
      <c r="B8" s="430">
        <v>432</v>
      </c>
      <c r="C8" s="42" t="s">
        <v>304</v>
      </c>
    </row>
    <row r="9" spans="1:6" x14ac:dyDescent="0.25">
      <c r="B9" s="430">
        <v>590</v>
      </c>
      <c r="C9" s="42" t="s">
        <v>335</v>
      </c>
    </row>
    <row r="10" spans="1:6" x14ac:dyDescent="0.25">
      <c r="B10" s="430" t="s">
        <v>345</v>
      </c>
      <c r="C10" s="42" t="s">
        <v>328</v>
      </c>
    </row>
    <row r="11" spans="1:6" x14ac:dyDescent="0.25">
      <c r="B11" s="430">
        <v>730</v>
      </c>
      <c r="C11" s="42" t="s">
        <v>329</v>
      </c>
    </row>
    <row r="12" spans="1:6" x14ac:dyDescent="0.25">
      <c r="B12" s="430">
        <v>640</v>
      </c>
      <c r="C12" s="42" t="s">
        <v>330</v>
      </c>
    </row>
    <row r="13" spans="1:6" x14ac:dyDescent="0.25">
      <c r="B13" s="430">
        <v>1050</v>
      </c>
      <c r="C13" s="42" t="s">
        <v>350</v>
      </c>
    </row>
    <row r="14" spans="1:6" x14ac:dyDescent="0.25">
      <c r="B14" s="430">
        <v>1025</v>
      </c>
      <c r="C14" s="42" t="s">
        <v>331</v>
      </c>
    </row>
    <row r="15" spans="1:6" x14ac:dyDescent="0.25">
      <c r="B15" s="430">
        <v>1033</v>
      </c>
      <c r="C15" s="42" t="s">
        <v>332</v>
      </c>
    </row>
    <row r="16" spans="1:6" x14ac:dyDescent="0.25">
      <c r="B16" s="430">
        <v>1044</v>
      </c>
      <c r="C16" s="42" t="s">
        <v>333</v>
      </c>
    </row>
    <row r="17" spans="2:3" x14ac:dyDescent="0.25">
      <c r="B17" s="430" t="s">
        <v>341</v>
      </c>
      <c r="C17" s="42" t="s">
        <v>346</v>
      </c>
    </row>
    <row r="18" spans="2:3" x14ac:dyDescent="0.25">
      <c r="B18" s="430" t="s">
        <v>340</v>
      </c>
      <c r="C18" s="42" t="s">
        <v>351</v>
      </c>
    </row>
    <row r="19" spans="2:3" x14ac:dyDescent="0.25">
      <c r="B19" s="430" t="s">
        <v>342</v>
      </c>
      <c r="C19" s="42" t="s">
        <v>352</v>
      </c>
    </row>
    <row r="21" spans="2:3" x14ac:dyDescent="0.25">
      <c r="C21" s="429" t="s">
        <v>348</v>
      </c>
    </row>
    <row r="22" spans="2:3" x14ac:dyDescent="0.25">
      <c r="B22" s="430">
        <v>507</v>
      </c>
      <c r="C22" s="42" t="s">
        <v>347</v>
      </c>
    </row>
    <row r="23" spans="2:3" x14ac:dyDescent="0.25">
      <c r="B23" s="430" t="s">
        <v>343</v>
      </c>
      <c r="C23" s="42" t="s">
        <v>209</v>
      </c>
    </row>
    <row r="24" spans="2:3" x14ac:dyDescent="0.25">
      <c r="B24" s="430" t="s">
        <v>344</v>
      </c>
      <c r="C24" s="42" t="s">
        <v>251</v>
      </c>
    </row>
  </sheetData>
  <hyperlinks>
    <hyperlink ref="B4" location="'1'!A1" display="'1'!A1"/>
    <hyperlink ref="B5" location="'400'!A1" display="'400'!A1"/>
    <hyperlink ref="B6" location="'410'!A1" display="'410'!A1"/>
    <hyperlink ref="B7" location="'422'!A1" display="'422'!A1"/>
    <hyperlink ref="B8" location="'432'!A1" display="'432'!A1"/>
    <hyperlink ref="B9" location="'590'!A1" display="'590'!A1"/>
    <hyperlink ref="B10" location="'580 - Training'!A1" display="580 - T"/>
    <hyperlink ref="B11" location="'730'!A1" display="'730'!A1"/>
    <hyperlink ref="B12" location="'640'!A1" display="'640'!A1"/>
    <hyperlink ref="B13" location="'1050'!A1" display="'1050'!A1"/>
    <hyperlink ref="B14" location="'1025'!A1" display="'1025'!A1"/>
    <hyperlink ref="B15" location="'1033'!A1" display="'1033'!A1"/>
    <hyperlink ref="B16" location="'1044'!A1" display="'1044'!A1"/>
    <hyperlink ref="B17" location="X!A1" display="X"/>
    <hyperlink ref="B18" location="Y!A1" display="Y"/>
    <hyperlink ref="B19" location="Z!A1" display="Z"/>
    <hyperlink ref="B22" location="'507'!A1" display="'507'!A1"/>
    <hyperlink ref="B23" location="'Table 512'!A1" display="T - 512"/>
    <hyperlink ref="B24" location="'Table 542'!A1" display="T - 542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L26"/>
  <sheetViews>
    <sheetView zoomScale="140" zoomScaleNormal="140" workbookViewId="0">
      <selection activeCell="F4" activeCellId="1" sqref="D4 F4"/>
    </sheetView>
  </sheetViews>
  <sheetFormatPr defaultRowHeight="15" x14ac:dyDescent="0.25"/>
  <cols>
    <col min="1" max="1" width="2.85546875" style="1" customWidth="1"/>
    <col min="2" max="2" width="56.85546875" style="1" bestFit="1" customWidth="1"/>
    <col min="3" max="3" width="20" style="1" customWidth="1"/>
    <col min="4" max="4" width="15.28515625" style="1" customWidth="1"/>
    <col min="5" max="5" width="14.28515625" style="1" customWidth="1"/>
    <col min="6" max="6" width="14.140625" style="1" bestFit="1" customWidth="1"/>
    <col min="7" max="7" width="13.28515625" style="1" bestFit="1" customWidth="1"/>
    <col min="8" max="10" width="9.140625" style="1"/>
    <col min="11" max="12" width="11.28515625" style="1" bestFit="1" customWidth="1"/>
    <col min="13" max="16384" width="9.140625" style="1"/>
  </cols>
  <sheetData>
    <row r="1" spans="2:12" ht="19.5" thickBot="1" x14ac:dyDescent="0.3">
      <c r="D1" s="396">
        <f>'1'!$I$10</f>
        <v>0</v>
      </c>
      <c r="E1" s="397"/>
      <c r="F1" s="396">
        <f>'1'!$M$10</f>
        <v>0</v>
      </c>
    </row>
    <row r="2" spans="2:12" ht="15.75" thickBot="1" x14ac:dyDescent="0.3">
      <c r="F2" s="776" t="s">
        <v>305</v>
      </c>
    </row>
    <row r="3" spans="2:12" ht="16.5" customHeight="1" thickBot="1" x14ac:dyDescent="0.3">
      <c r="B3" s="147" t="s">
        <v>330</v>
      </c>
      <c r="C3" s="56" t="s">
        <v>1</v>
      </c>
      <c r="D3" s="56" t="s">
        <v>0</v>
      </c>
      <c r="E3" s="775"/>
      <c r="F3" s="777"/>
    </row>
    <row r="4" spans="2:12" ht="15.75" customHeight="1" thickBot="1" x14ac:dyDescent="0.3">
      <c r="B4" s="148" t="s">
        <v>25</v>
      </c>
      <c r="C4" s="45">
        <v>30</v>
      </c>
      <c r="D4" s="594"/>
      <c r="E4" s="775"/>
      <c r="F4" s="596"/>
    </row>
    <row r="5" spans="2:12" ht="15.75" customHeight="1" thickBot="1" x14ac:dyDescent="0.3">
      <c r="B5" s="64"/>
      <c r="C5" s="376"/>
      <c r="D5" s="65"/>
      <c r="E5" s="65"/>
      <c r="F5" s="155">
        <v>9.9999999999999995E-7</v>
      </c>
    </row>
    <row r="6" spans="2:12" ht="15.75" customHeight="1" thickBot="1" x14ac:dyDescent="0.3">
      <c r="B6" s="154" t="s">
        <v>53</v>
      </c>
      <c r="C6" s="56" t="s">
        <v>1</v>
      </c>
      <c r="D6" s="56" t="s">
        <v>0</v>
      </c>
      <c r="E6" s="66" t="s">
        <v>63</v>
      </c>
      <c r="F6" s="66" t="s">
        <v>63</v>
      </c>
      <c r="G6" s="56" t="s">
        <v>0</v>
      </c>
    </row>
    <row r="7" spans="2:12" ht="15.75" customHeight="1" x14ac:dyDescent="0.25">
      <c r="B7" s="781" t="s">
        <v>26</v>
      </c>
      <c r="C7" s="778"/>
      <c r="D7" s="773" t="str">
        <f>IF(E7=0,"",K7)</f>
        <v/>
      </c>
      <c r="E7" s="783"/>
      <c r="F7" s="785"/>
      <c r="G7" s="773" t="str">
        <f>IF(F7=0,"",L7)</f>
        <v/>
      </c>
      <c r="K7" s="780" t="e">
        <f>(E7/E15)*3</f>
        <v>#DIV/0!</v>
      </c>
      <c r="L7" s="780" t="e">
        <f>(F7/F15)*3</f>
        <v>#DIV/0!</v>
      </c>
    </row>
    <row r="8" spans="2:12" ht="15.75" customHeight="1" thickBot="1" x14ac:dyDescent="0.3">
      <c r="B8" s="782"/>
      <c r="C8" s="779"/>
      <c r="D8" s="774"/>
      <c r="E8" s="784"/>
      <c r="F8" s="786"/>
      <c r="G8" s="774"/>
      <c r="K8" s="780"/>
      <c r="L8" s="780"/>
    </row>
    <row r="9" spans="2:12" ht="15.75" customHeight="1" x14ac:dyDescent="0.25">
      <c r="B9" s="782" t="s">
        <v>27</v>
      </c>
      <c r="C9" s="779"/>
      <c r="D9" s="770" t="str">
        <f>IF(E9=0,"",K9)</f>
        <v/>
      </c>
      <c r="E9" s="783"/>
      <c r="F9" s="785"/>
      <c r="G9" s="770" t="str">
        <f>IF(F9=0,"",L9)</f>
        <v/>
      </c>
      <c r="K9" s="780" t="e">
        <f>(E9/E15)*3*0.75</f>
        <v>#DIV/0!</v>
      </c>
      <c r="L9" s="780" t="e">
        <f>(F9/F15)*3*0.75</f>
        <v>#DIV/0!</v>
      </c>
    </row>
    <row r="10" spans="2:12" ht="15.75" customHeight="1" x14ac:dyDescent="0.25">
      <c r="B10" s="782"/>
      <c r="C10" s="779"/>
      <c r="D10" s="771"/>
      <c r="E10" s="794"/>
      <c r="F10" s="795"/>
      <c r="G10" s="771"/>
      <c r="K10" s="780"/>
      <c r="L10" s="780"/>
    </row>
    <row r="11" spans="2:12" ht="15.75" customHeight="1" thickBot="1" x14ac:dyDescent="0.3">
      <c r="B11" s="793"/>
      <c r="C11" s="779"/>
      <c r="D11" s="772"/>
      <c r="E11" s="784"/>
      <c r="F11" s="786"/>
      <c r="G11" s="772"/>
      <c r="K11" s="780"/>
      <c r="L11" s="780"/>
    </row>
    <row r="12" spans="2:12" ht="15.75" customHeight="1" x14ac:dyDescent="0.25">
      <c r="B12" s="787" t="s">
        <v>106</v>
      </c>
      <c r="C12" s="779"/>
      <c r="D12" s="773" t="str">
        <f>IF(E12=0,"",K12)</f>
        <v/>
      </c>
      <c r="E12" s="789"/>
      <c r="F12" s="791"/>
      <c r="G12" s="773" t="str">
        <f>IF(E12=0,"",L12)</f>
        <v/>
      </c>
      <c r="K12" s="780" t="e">
        <f>(E12/E15)*3*0.25</f>
        <v>#DIV/0!</v>
      </c>
      <c r="L12" s="780" t="e">
        <f>(F12/F15)*3*0.25</f>
        <v>#DIV/0!</v>
      </c>
    </row>
    <row r="13" spans="2:12" ht="15.75" customHeight="1" thickBot="1" x14ac:dyDescent="0.3">
      <c r="B13" s="788"/>
      <c r="C13" s="779"/>
      <c r="D13" s="774"/>
      <c r="E13" s="790"/>
      <c r="F13" s="792"/>
      <c r="G13" s="774"/>
      <c r="K13" s="780"/>
      <c r="L13" s="780"/>
    </row>
    <row r="14" spans="2:12" ht="15.75" customHeight="1" thickBot="1" x14ac:dyDescent="0.3">
      <c r="B14" s="399" t="s">
        <v>107</v>
      </c>
      <c r="C14" s="393"/>
      <c r="D14" s="654" t="str">
        <f>IF(E14=0,"",K14)</f>
        <v/>
      </c>
      <c r="E14" s="595"/>
      <c r="F14" s="597"/>
      <c r="G14" s="654" t="str">
        <f>IF(F15=0,"",L15)</f>
        <v/>
      </c>
      <c r="K14" s="655" t="e">
        <f>E14/E15*3*0.1</f>
        <v>#DIV/0!</v>
      </c>
      <c r="L14" s="655" t="e">
        <f>(F14/F15)*3*0.1</f>
        <v>#DIV/0!</v>
      </c>
    </row>
    <row r="15" spans="2:12" ht="15.75" customHeight="1" thickBot="1" x14ac:dyDescent="0.3">
      <c r="B15" s="149" t="s">
        <v>28</v>
      </c>
      <c r="C15" s="45">
        <v>3</v>
      </c>
      <c r="D15" s="653">
        <f>SUM(D7:D14)</f>
        <v>0</v>
      </c>
      <c r="E15" s="53">
        <f>SUM(E7:E14)</f>
        <v>0</v>
      </c>
      <c r="F15" s="53">
        <f>SUM(F7:F14)</f>
        <v>0</v>
      </c>
      <c r="G15" s="653">
        <f>SUM(G7:G14)</f>
        <v>0</v>
      </c>
    </row>
    <row r="16" spans="2:12" ht="15.75" customHeight="1" thickBot="1" x14ac:dyDescent="0.3">
      <c r="D16" s="70">
        <v>3</v>
      </c>
      <c r="E16" s="374"/>
      <c r="F16" s="702" t="s">
        <v>305</v>
      </c>
    </row>
    <row r="17" spans="2:6" ht="15.75" customHeight="1" thickBot="1" x14ac:dyDescent="0.3">
      <c r="B17" s="149" t="s">
        <v>61</v>
      </c>
      <c r="C17" s="56" t="s">
        <v>1</v>
      </c>
      <c r="D17" s="66" t="s">
        <v>0</v>
      </c>
      <c r="E17" s="375"/>
      <c r="F17" s="703"/>
    </row>
    <row r="18" spans="2:6" ht="15.75" customHeight="1" thickBot="1" x14ac:dyDescent="0.3">
      <c r="B18" s="400" t="s">
        <v>64</v>
      </c>
      <c r="C18" s="45">
        <v>4</v>
      </c>
      <c r="D18" s="594"/>
      <c r="F18" s="596"/>
    </row>
    <row r="19" spans="2:6" ht="15.75" customHeight="1" thickBot="1" x14ac:dyDescent="0.3">
      <c r="B19" s="401" t="s">
        <v>65</v>
      </c>
      <c r="C19" s="45">
        <v>3</v>
      </c>
      <c r="D19" s="594"/>
      <c r="F19" s="596"/>
    </row>
    <row r="20" spans="2:6" ht="15.75" customHeight="1" thickBot="1" x14ac:dyDescent="0.3">
      <c r="B20" s="149" t="s">
        <v>62</v>
      </c>
      <c r="C20" s="76">
        <f>SUM(C18:C19)</f>
        <v>7</v>
      </c>
      <c r="D20" s="76">
        <f>SUM(D18:D19)</f>
        <v>0</v>
      </c>
      <c r="F20" s="76">
        <f>SUM(F18:F19)</f>
        <v>0</v>
      </c>
    </row>
    <row r="21" spans="2:6" ht="15.75" customHeight="1" thickBot="1" x14ac:dyDescent="0.3">
      <c r="B21" s="3"/>
      <c r="C21" s="3"/>
    </row>
    <row r="22" spans="2:6" ht="15.75" customHeight="1" thickBot="1" x14ac:dyDescent="0.3">
      <c r="B22" s="68" t="s">
        <v>25</v>
      </c>
      <c r="C22" s="45">
        <f>C4</f>
        <v>30</v>
      </c>
      <c r="D22" s="45">
        <f>D4</f>
        <v>0</v>
      </c>
      <c r="F22" s="45">
        <f>$F$4</f>
        <v>0</v>
      </c>
    </row>
    <row r="23" spans="2:6" ht="15.75" customHeight="1" thickBot="1" x14ac:dyDescent="0.3">
      <c r="B23" s="67" t="s">
        <v>28</v>
      </c>
      <c r="C23" s="45">
        <v>3</v>
      </c>
      <c r="D23" s="45">
        <f>$D$15</f>
        <v>0</v>
      </c>
      <c r="F23" s="45">
        <f>$F$15</f>
        <v>0</v>
      </c>
    </row>
    <row r="24" spans="2:6" ht="15.75" customHeight="1" thickBot="1" x14ac:dyDescent="0.3">
      <c r="B24" s="69" t="s">
        <v>62</v>
      </c>
      <c r="C24" s="76">
        <v>7</v>
      </c>
      <c r="D24" s="76">
        <f>$D$20</f>
        <v>0</v>
      </c>
      <c r="F24" s="45">
        <f>$F$20</f>
        <v>0</v>
      </c>
    </row>
    <row r="25" spans="2:6" ht="15.75" thickBot="1" x14ac:dyDescent="0.3"/>
    <row r="26" spans="2:6" ht="21.75" thickBot="1" x14ac:dyDescent="0.3">
      <c r="B26" s="46" t="s">
        <v>54</v>
      </c>
      <c r="C26" s="377">
        <v>40</v>
      </c>
      <c r="D26" s="44">
        <f>SUM(D22:D24)</f>
        <v>0</v>
      </c>
      <c r="F26" s="45">
        <f t="shared" ref="F26" si="0">SUM(F22:F24)</f>
        <v>0</v>
      </c>
    </row>
  </sheetData>
  <sheetProtection sheet="1" objects="1" scenarios="1" selectLockedCells="1"/>
  <mergeCells count="27">
    <mergeCell ref="L9:L11"/>
    <mergeCell ref="L12:L13"/>
    <mergeCell ref="B7:B8"/>
    <mergeCell ref="K7:K8"/>
    <mergeCell ref="E7:E8"/>
    <mergeCell ref="F7:F8"/>
    <mergeCell ref="L7:L8"/>
    <mergeCell ref="B12:B13"/>
    <mergeCell ref="K12:K13"/>
    <mergeCell ref="E12:E13"/>
    <mergeCell ref="F12:F13"/>
    <mergeCell ref="B9:B11"/>
    <mergeCell ref="K9:K11"/>
    <mergeCell ref="E9:E11"/>
    <mergeCell ref="F9:F11"/>
    <mergeCell ref="G7:G8"/>
    <mergeCell ref="C7:C8"/>
    <mergeCell ref="C9:C11"/>
    <mergeCell ref="C12:C13"/>
    <mergeCell ref="D7:D8"/>
    <mergeCell ref="D9:D11"/>
    <mergeCell ref="D12:D13"/>
    <mergeCell ref="G9:G11"/>
    <mergeCell ref="G12:G13"/>
    <mergeCell ref="F16:F17"/>
    <mergeCell ref="E3:E4"/>
    <mergeCell ref="F2:F3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64"/>
  <sheetViews>
    <sheetView showGridLines="0" zoomScale="130" zoomScaleNormal="130" workbookViewId="0">
      <selection activeCell="B11" sqref="B11"/>
    </sheetView>
  </sheetViews>
  <sheetFormatPr defaultRowHeight="15" x14ac:dyDescent="0.25"/>
  <cols>
    <col min="1" max="1" width="3.5703125" customWidth="1"/>
    <col min="2" max="2" width="65" customWidth="1"/>
    <col min="3" max="4" width="17.140625" style="177" customWidth="1"/>
    <col min="5" max="5" width="17.140625" style="208" customWidth="1"/>
    <col min="6" max="6" width="17.140625" style="177" customWidth="1"/>
    <col min="7" max="7" width="3" customWidth="1"/>
  </cols>
  <sheetData>
    <row r="1" spans="2:6" ht="19.5" thickBot="1" x14ac:dyDescent="0.3">
      <c r="D1" s="395">
        <f>'1'!$I$10</f>
        <v>0</v>
      </c>
      <c r="E1" s="395">
        <f>'1'!$M$10</f>
        <v>0</v>
      </c>
    </row>
    <row r="2" spans="2:6" ht="15" customHeight="1" x14ac:dyDescent="0.25">
      <c r="C2" s="796" t="s">
        <v>1</v>
      </c>
      <c r="D2" s="796" t="s">
        <v>124</v>
      </c>
      <c r="E2" s="702" t="s">
        <v>305</v>
      </c>
    </row>
    <row r="3" spans="2:6" ht="15.75" thickBot="1" x14ac:dyDescent="0.3">
      <c r="B3" s="178" t="s">
        <v>2</v>
      </c>
      <c r="C3" s="797"/>
      <c r="D3" s="797"/>
      <c r="E3" s="703"/>
    </row>
    <row r="4" spans="2:6" ht="19.5" thickBot="1" x14ac:dyDescent="0.35">
      <c r="B4" s="186" t="s">
        <v>337</v>
      </c>
      <c r="C4" s="187">
        <v>5.5</v>
      </c>
      <c r="D4" s="181">
        <f>SUM(D5:D7)</f>
        <v>0</v>
      </c>
      <c r="E4" s="370">
        <f>SUM(E5:E7)</f>
        <v>0</v>
      </c>
    </row>
    <row r="5" spans="2:6" ht="15.75" thickBot="1" x14ac:dyDescent="0.3">
      <c r="B5" s="207" t="s">
        <v>331</v>
      </c>
      <c r="C5" s="215">
        <v>2.2000000000000002</v>
      </c>
      <c r="D5" s="190">
        <f>'1025'!$D$4</f>
        <v>0</v>
      </c>
      <c r="E5" s="386">
        <f>'1025'!$F$4</f>
        <v>0</v>
      </c>
    </row>
    <row r="6" spans="2:6" ht="15.75" thickBot="1" x14ac:dyDescent="0.3">
      <c r="B6" s="207" t="s">
        <v>332</v>
      </c>
      <c r="C6" s="215">
        <v>2.2000000000000002</v>
      </c>
      <c r="D6" s="190">
        <f>'1033'!$D$4</f>
        <v>0</v>
      </c>
      <c r="E6" s="386">
        <f>'1033'!$F$4</f>
        <v>0</v>
      </c>
    </row>
    <row r="7" spans="2:6" ht="15.75" thickBot="1" x14ac:dyDescent="0.3">
      <c r="B7" s="207" t="s">
        <v>333</v>
      </c>
      <c r="C7" s="215">
        <v>1.1000000000000001</v>
      </c>
      <c r="D7" s="190">
        <f>'1044'!$D$4</f>
        <v>0</v>
      </c>
      <c r="E7" s="386">
        <f>'1044'!$F$4</f>
        <v>0</v>
      </c>
    </row>
    <row r="9" spans="2:6" x14ac:dyDescent="0.25">
      <c r="E9" s="216"/>
      <c r="F9" s="179"/>
    </row>
    <row r="15" spans="2:6" x14ac:dyDescent="0.25">
      <c r="E15" s="216"/>
      <c r="F15" s="179"/>
    </row>
    <row r="26" ht="15" customHeight="1" x14ac:dyDescent="0.25"/>
    <row r="39" ht="15" customHeight="1" x14ac:dyDescent="0.25"/>
    <row r="40" ht="15.75" customHeight="1" x14ac:dyDescent="0.25"/>
    <row r="58" spans="1:6" s="178" customFormat="1" x14ac:dyDescent="0.25">
      <c r="A58"/>
      <c r="B58"/>
      <c r="C58" s="177"/>
      <c r="D58" s="177"/>
      <c r="E58" s="208"/>
      <c r="F58" s="177"/>
    </row>
    <row r="64" spans="1:6" s="178" customFormat="1" x14ac:dyDescent="0.25">
      <c r="A64"/>
      <c r="B64"/>
      <c r="C64" s="177"/>
      <c r="D64" s="177"/>
      <c r="E64" s="208"/>
      <c r="F64" s="177"/>
    </row>
  </sheetData>
  <sheetProtection sheet="1" objects="1" scenarios="1" selectLockedCells="1" selectUnlockedCells="1"/>
  <mergeCells count="3">
    <mergeCell ref="C2:C3"/>
    <mergeCell ref="D2:D3"/>
    <mergeCell ref="E2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64"/>
  <sheetViews>
    <sheetView showGridLines="0" zoomScale="150" zoomScaleNormal="150" workbookViewId="0">
      <selection activeCell="D6" sqref="D6:D10"/>
    </sheetView>
  </sheetViews>
  <sheetFormatPr defaultRowHeight="15" x14ac:dyDescent="0.25"/>
  <cols>
    <col min="1" max="1" width="3.5703125" style="403" customWidth="1"/>
    <col min="2" max="2" width="66.5703125" style="403" bestFit="1" customWidth="1"/>
    <col min="3" max="5" width="17.140625" style="428" customWidth="1"/>
    <col min="6" max="6" width="18.140625" style="403" customWidth="1"/>
    <col min="7" max="16384" width="9.140625" style="403"/>
  </cols>
  <sheetData>
    <row r="1" spans="1:6" ht="19.5" thickBot="1" x14ac:dyDescent="0.3">
      <c r="D1" s="537">
        <f>'1'!$I$10</f>
        <v>0</v>
      </c>
      <c r="E1" s="598"/>
      <c r="F1" s="537">
        <f>'1'!$M$10</f>
        <v>0</v>
      </c>
    </row>
    <row r="2" spans="1:6" ht="15" customHeight="1" x14ac:dyDescent="0.25">
      <c r="C2" s="712" t="s">
        <v>1</v>
      </c>
      <c r="D2" s="712" t="s">
        <v>124</v>
      </c>
      <c r="E2" s="806" t="s">
        <v>302</v>
      </c>
      <c r="F2" s="751" t="s">
        <v>314</v>
      </c>
    </row>
    <row r="3" spans="1:6" ht="15.75" thickBot="1" x14ac:dyDescent="0.3">
      <c r="A3" s="404"/>
      <c r="B3" s="404" t="s">
        <v>2</v>
      </c>
      <c r="C3" s="713"/>
      <c r="D3" s="713"/>
      <c r="E3" s="807"/>
      <c r="F3" s="752"/>
    </row>
    <row r="4" spans="1:6" ht="19.5" thickBot="1" x14ac:dyDescent="0.35">
      <c r="B4" s="599" t="s">
        <v>331</v>
      </c>
      <c r="C4" s="405">
        <v>2.2000000000000002</v>
      </c>
      <c r="D4" s="435">
        <f>(D5/40)*C4</f>
        <v>0</v>
      </c>
      <c r="E4" s="405">
        <v>2.2000000000000002</v>
      </c>
      <c r="F4" s="435">
        <f>(F5/40)*E4</f>
        <v>0</v>
      </c>
    </row>
    <row r="5" spans="1:6" ht="15.75" thickBot="1" x14ac:dyDescent="0.3">
      <c r="B5" s="600" t="s">
        <v>175</v>
      </c>
      <c r="C5" s="601">
        <v>40</v>
      </c>
      <c r="D5" s="328">
        <f>SUM(D6,D11,D14,D17)</f>
        <v>0</v>
      </c>
      <c r="E5" s="328">
        <f>C5/40*2.2</f>
        <v>2.2000000000000002</v>
      </c>
      <c r="F5" s="328">
        <f>SUM(F6,F11,F14,F17)</f>
        <v>0</v>
      </c>
    </row>
    <row r="6" spans="1:6" x14ac:dyDescent="0.25">
      <c r="B6" s="602" t="s">
        <v>66</v>
      </c>
      <c r="C6" s="602">
        <v>10</v>
      </c>
      <c r="D6" s="800"/>
      <c r="E6" s="603">
        <v>0.55000000000000004</v>
      </c>
      <c r="F6" s="803"/>
    </row>
    <row r="7" spans="1:6" x14ac:dyDescent="0.25">
      <c r="B7" s="604" t="s">
        <v>176</v>
      </c>
      <c r="C7" s="605">
        <v>10</v>
      </c>
      <c r="D7" s="801"/>
      <c r="E7" s="476">
        <v>0.55000000000000004</v>
      </c>
      <c r="F7" s="804"/>
    </row>
    <row r="8" spans="1:6" x14ac:dyDescent="0.25">
      <c r="B8" s="604" t="s">
        <v>177</v>
      </c>
      <c r="C8" s="605">
        <v>8.6</v>
      </c>
      <c r="D8" s="801"/>
      <c r="E8" s="477">
        <v>0.47</v>
      </c>
      <c r="F8" s="804"/>
    </row>
    <row r="9" spans="1:6" x14ac:dyDescent="0.25">
      <c r="B9" s="604" t="s">
        <v>178</v>
      </c>
      <c r="C9" s="605">
        <v>2.76</v>
      </c>
      <c r="D9" s="801"/>
      <c r="E9" s="477">
        <v>0.15</v>
      </c>
      <c r="F9" s="804"/>
    </row>
    <row r="10" spans="1:6" ht="15.75" thickBot="1" x14ac:dyDescent="0.3">
      <c r="B10" s="606" t="s">
        <v>179</v>
      </c>
      <c r="C10" s="607">
        <v>1.06</v>
      </c>
      <c r="D10" s="802"/>
      <c r="E10" s="477">
        <v>0.06</v>
      </c>
      <c r="F10" s="805"/>
    </row>
    <row r="11" spans="1:6" x14ac:dyDescent="0.25">
      <c r="B11" s="608" t="s">
        <v>180</v>
      </c>
      <c r="C11" s="608">
        <v>8</v>
      </c>
      <c r="D11" s="800"/>
      <c r="E11" s="609">
        <v>0.44</v>
      </c>
      <c r="F11" s="803"/>
    </row>
    <row r="12" spans="1:6" x14ac:dyDescent="0.25">
      <c r="B12" s="454" t="s">
        <v>181</v>
      </c>
      <c r="C12" s="610">
        <v>4</v>
      </c>
      <c r="D12" s="801"/>
      <c r="E12" s="455">
        <v>0.22</v>
      </c>
      <c r="F12" s="804"/>
    </row>
    <row r="13" spans="1:6" ht="15.75" thickBot="1" x14ac:dyDescent="0.3">
      <c r="B13" s="503" t="s">
        <v>182</v>
      </c>
      <c r="C13" s="611">
        <v>4</v>
      </c>
      <c r="D13" s="802"/>
      <c r="E13" s="455">
        <v>0.22</v>
      </c>
      <c r="F13" s="805"/>
    </row>
    <row r="14" spans="1:6" x14ac:dyDescent="0.25">
      <c r="B14" s="612" t="s">
        <v>67</v>
      </c>
      <c r="C14" s="612">
        <v>6</v>
      </c>
      <c r="D14" s="800"/>
      <c r="E14" s="613">
        <v>0.33</v>
      </c>
      <c r="F14" s="803"/>
    </row>
    <row r="15" spans="1:6" x14ac:dyDescent="0.25">
      <c r="B15" s="614" t="s">
        <v>183</v>
      </c>
      <c r="C15" s="615">
        <v>3</v>
      </c>
      <c r="D15" s="801"/>
      <c r="E15" s="616">
        <v>0.16500000000000001</v>
      </c>
      <c r="F15" s="804"/>
    </row>
    <row r="16" spans="1:6" ht="15.75" thickBot="1" x14ac:dyDescent="0.3">
      <c r="B16" s="617" t="s">
        <v>184</v>
      </c>
      <c r="C16" s="618">
        <v>3</v>
      </c>
      <c r="D16" s="802"/>
      <c r="E16" s="616">
        <v>0.16500000000000001</v>
      </c>
      <c r="F16" s="805"/>
    </row>
    <row r="17" spans="2:6" x14ac:dyDescent="0.25">
      <c r="B17" s="619" t="s">
        <v>68</v>
      </c>
      <c r="C17" s="619">
        <f>SUM(C18:C24)</f>
        <v>16</v>
      </c>
      <c r="D17" s="800"/>
      <c r="E17" s="620">
        <v>0.88</v>
      </c>
      <c r="F17" s="803"/>
    </row>
    <row r="18" spans="2:6" x14ac:dyDescent="0.25">
      <c r="B18" s="547" t="s">
        <v>185</v>
      </c>
      <c r="C18" s="621">
        <v>6</v>
      </c>
      <c r="D18" s="801"/>
      <c r="E18" s="622">
        <v>0.33</v>
      </c>
      <c r="F18" s="804"/>
    </row>
    <row r="19" spans="2:6" x14ac:dyDescent="0.25">
      <c r="B19" s="547" t="s">
        <v>186</v>
      </c>
      <c r="C19" s="621">
        <v>4</v>
      </c>
      <c r="D19" s="801"/>
      <c r="E19" s="622">
        <v>0.22</v>
      </c>
      <c r="F19" s="804"/>
    </row>
    <row r="20" spans="2:6" x14ac:dyDescent="0.25">
      <c r="B20" s="547" t="s">
        <v>187</v>
      </c>
      <c r="C20" s="621">
        <v>1</v>
      </c>
      <c r="D20" s="801"/>
      <c r="E20" s="622">
        <v>0.06</v>
      </c>
      <c r="F20" s="804"/>
    </row>
    <row r="21" spans="2:6" x14ac:dyDescent="0.25">
      <c r="B21" s="547" t="s">
        <v>188</v>
      </c>
      <c r="C21" s="621">
        <v>1</v>
      </c>
      <c r="D21" s="801"/>
      <c r="E21" s="622">
        <v>0.06</v>
      </c>
      <c r="F21" s="804"/>
    </row>
    <row r="22" spans="2:6" x14ac:dyDescent="0.25">
      <c r="B22" s="547" t="s">
        <v>189</v>
      </c>
      <c r="C22" s="621">
        <v>1</v>
      </c>
      <c r="D22" s="801"/>
      <c r="E22" s="622">
        <v>0.06</v>
      </c>
      <c r="F22" s="804"/>
    </row>
    <row r="23" spans="2:6" x14ac:dyDescent="0.25">
      <c r="B23" s="547" t="s">
        <v>190</v>
      </c>
      <c r="C23" s="621">
        <v>2</v>
      </c>
      <c r="D23" s="801"/>
      <c r="E23" s="622">
        <v>0.11</v>
      </c>
      <c r="F23" s="804"/>
    </row>
    <row r="24" spans="2:6" ht="15.75" thickBot="1" x14ac:dyDescent="0.3">
      <c r="B24" s="549" t="s">
        <v>191</v>
      </c>
      <c r="C24" s="623">
        <v>1</v>
      </c>
      <c r="D24" s="802"/>
      <c r="E24" s="624">
        <v>0.06</v>
      </c>
      <c r="F24" s="805"/>
    </row>
    <row r="25" spans="2:6" ht="15.75" thickBot="1" x14ac:dyDescent="0.3"/>
    <row r="26" spans="2:6" ht="15" customHeight="1" thickBot="1" x14ac:dyDescent="0.3">
      <c r="B26" s="656" t="s">
        <v>355</v>
      </c>
      <c r="C26" s="403"/>
      <c r="D26" s="403"/>
      <c r="E26" s="403"/>
    </row>
    <row r="27" spans="2:6" x14ac:dyDescent="0.25">
      <c r="B27" s="798" t="s">
        <v>356</v>
      </c>
      <c r="C27" s="403"/>
      <c r="D27" s="403"/>
      <c r="E27" s="403"/>
    </row>
    <row r="28" spans="2:6" ht="15.75" thickBot="1" x14ac:dyDescent="0.3">
      <c r="B28" s="799"/>
      <c r="C28" s="403"/>
      <c r="D28" s="403"/>
      <c r="E28" s="403"/>
    </row>
    <row r="29" spans="2:6" x14ac:dyDescent="0.25">
      <c r="C29" s="403"/>
      <c r="D29" s="403"/>
      <c r="E29" s="403"/>
    </row>
    <row r="30" spans="2:6" x14ac:dyDescent="0.25">
      <c r="C30" s="403"/>
      <c r="D30" s="403"/>
      <c r="E30" s="403"/>
    </row>
    <row r="31" spans="2:6" x14ac:dyDescent="0.25">
      <c r="C31" s="403"/>
      <c r="D31" s="403"/>
      <c r="E31" s="403"/>
    </row>
    <row r="32" spans="2:6" x14ac:dyDescent="0.25">
      <c r="C32" s="403"/>
      <c r="D32" s="403"/>
      <c r="E32" s="403"/>
    </row>
    <row r="33" spans="3:5" x14ac:dyDescent="0.25">
      <c r="C33" s="403"/>
      <c r="D33" s="403"/>
      <c r="E33" s="403"/>
    </row>
    <row r="34" spans="3:5" x14ac:dyDescent="0.25">
      <c r="C34" s="403"/>
      <c r="D34" s="403"/>
      <c r="E34" s="403"/>
    </row>
    <row r="35" spans="3:5" x14ac:dyDescent="0.25">
      <c r="C35" s="403"/>
      <c r="D35" s="403"/>
      <c r="E35" s="403"/>
    </row>
    <row r="36" spans="3:5" x14ac:dyDescent="0.25">
      <c r="C36" s="403"/>
      <c r="D36" s="403"/>
      <c r="E36" s="403"/>
    </row>
    <row r="37" spans="3:5" x14ac:dyDescent="0.25">
      <c r="C37" s="403"/>
      <c r="D37" s="403"/>
      <c r="E37" s="403"/>
    </row>
    <row r="38" spans="3:5" x14ac:dyDescent="0.25">
      <c r="C38" s="403"/>
      <c r="D38" s="403"/>
      <c r="E38" s="403"/>
    </row>
    <row r="39" spans="3:5" ht="15" customHeight="1" x14ac:dyDescent="0.25">
      <c r="C39" s="403"/>
      <c r="D39" s="403"/>
      <c r="E39" s="403"/>
    </row>
    <row r="40" spans="3:5" ht="15.75" customHeight="1" x14ac:dyDescent="0.25">
      <c r="C40" s="403"/>
      <c r="D40" s="403"/>
      <c r="E40" s="403"/>
    </row>
    <row r="41" spans="3:5" x14ac:dyDescent="0.25">
      <c r="C41" s="403"/>
      <c r="D41" s="403"/>
      <c r="E41" s="403"/>
    </row>
    <row r="42" spans="3:5" x14ac:dyDescent="0.25">
      <c r="C42" s="403"/>
      <c r="D42" s="403"/>
      <c r="E42" s="403"/>
    </row>
    <row r="43" spans="3:5" x14ac:dyDescent="0.25">
      <c r="C43" s="403"/>
      <c r="D43" s="403"/>
      <c r="E43" s="403"/>
    </row>
    <row r="44" spans="3:5" x14ac:dyDescent="0.25">
      <c r="C44" s="403"/>
      <c r="D44" s="403"/>
      <c r="E44" s="403"/>
    </row>
    <row r="45" spans="3:5" x14ac:dyDescent="0.25">
      <c r="C45" s="403"/>
      <c r="D45" s="403"/>
      <c r="E45" s="403"/>
    </row>
    <row r="46" spans="3:5" x14ac:dyDescent="0.25">
      <c r="C46" s="403"/>
      <c r="D46" s="403"/>
      <c r="E46" s="403"/>
    </row>
    <row r="47" spans="3:5" x14ac:dyDescent="0.25">
      <c r="C47" s="403"/>
      <c r="D47" s="403"/>
      <c r="E47" s="403"/>
    </row>
    <row r="48" spans="3:5" x14ac:dyDescent="0.25">
      <c r="C48" s="403"/>
      <c r="D48" s="403"/>
      <c r="E48" s="403"/>
    </row>
    <row r="49" spans="1:5" x14ac:dyDescent="0.25">
      <c r="C49" s="403"/>
      <c r="D49" s="403"/>
      <c r="E49" s="403"/>
    </row>
    <row r="50" spans="1:5" x14ac:dyDescent="0.25">
      <c r="C50" s="403"/>
      <c r="D50" s="403"/>
      <c r="E50" s="403"/>
    </row>
    <row r="51" spans="1:5" x14ac:dyDescent="0.25">
      <c r="C51" s="403"/>
      <c r="D51" s="403"/>
      <c r="E51" s="403"/>
    </row>
    <row r="52" spans="1:5" x14ac:dyDescent="0.25">
      <c r="C52" s="403"/>
      <c r="D52" s="403"/>
      <c r="E52" s="403"/>
    </row>
    <row r="53" spans="1:5" x14ac:dyDescent="0.25">
      <c r="C53" s="403"/>
      <c r="D53" s="403"/>
      <c r="E53" s="403"/>
    </row>
    <row r="54" spans="1:5" x14ac:dyDescent="0.25">
      <c r="C54" s="403"/>
      <c r="D54" s="403"/>
      <c r="E54" s="403"/>
    </row>
    <row r="55" spans="1:5" x14ac:dyDescent="0.25">
      <c r="C55" s="403"/>
      <c r="D55" s="403"/>
      <c r="E55" s="403"/>
    </row>
    <row r="56" spans="1:5" x14ac:dyDescent="0.25">
      <c r="C56" s="403"/>
      <c r="D56" s="403"/>
      <c r="E56" s="403"/>
    </row>
    <row r="57" spans="1:5" x14ac:dyDescent="0.25">
      <c r="C57" s="403"/>
      <c r="D57" s="403"/>
      <c r="E57" s="403"/>
    </row>
    <row r="58" spans="1:5" s="404" customFormat="1" x14ac:dyDescent="0.25"/>
    <row r="59" spans="1:5" x14ac:dyDescent="0.25">
      <c r="C59" s="403"/>
      <c r="D59" s="403"/>
      <c r="E59" s="403"/>
    </row>
    <row r="60" spans="1:5" x14ac:dyDescent="0.25">
      <c r="C60" s="403"/>
      <c r="D60" s="403"/>
      <c r="E60" s="403"/>
    </row>
    <row r="61" spans="1:5" x14ac:dyDescent="0.25">
      <c r="C61" s="403"/>
      <c r="D61" s="403"/>
      <c r="E61" s="403"/>
    </row>
    <row r="62" spans="1:5" x14ac:dyDescent="0.25">
      <c r="C62" s="403"/>
      <c r="D62" s="403"/>
      <c r="E62" s="403"/>
    </row>
    <row r="63" spans="1:5" x14ac:dyDescent="0.25">
      <c r="C63" s="403"/>
      <c r="D63" s="403"/>
      <c r="E63" s="403"/>
    </row>
    <row r="64" spans="1:5" s="404" customFormat="1" x14ac:dyDescent="0.25">
      <c r="A64" s="403"/>
      <c r="B64" s="403"/>
      <c r="C64" s="428"/>
      <c r="D64" s="428"/>
      <c r="E64" s="512"/>
    </row>
  </sheetData>
  <sheetProtection sheet="1" objects="1" scenarios="1" selectLockedCells="1"/>
  <mergeCells count="13">
    <mergeCell ref="F6:F10"/>
    <mergeCell ref="F11:F13"/>
    <mergeCell ref="F14:F16"/>
    <mergeCell ref="F17:F24"/>
    <mergeCell ref="E2:E3"/>
    <mergeCell ref="F2:F3"/>
    <mergeCell ref="B27:B28"/>
    <mergeCell ref="C2:C3"/>
    <mergeCell ref="D2:D3"/>
    <mergeCell ref="D14:D16"/>
    <mergeCell ref="D17:D24"/>
    <mergeCell ref="D6:D10"/>
    <mergeCell ref="D11:D1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63"/>
  <sheetViews>
    <sheetView showGridLines="0" zoomScale="150" zoomScaleNormal="150" workbookViewId="0">
      <selection activeCell="D6" sqref="D6:D8"/>
    </sheetView>
  </sheetViews>
  <sheetFormatPr defaultRowHeight="15" x14ac:dyDescent="0.25"/>
  <cols>
    <col min="1" max="1" width="3.5703125" customWidth="1"/>
    <col min="2" max="2" width="64.140625" customWidth="1"/>
    <col min="3" max="5" width="17.140625" style="177" customWidth="1"/>
    <col min="6" max="6" width="16.7109375" customWidth="1"/>
  </cols>
  <sheetData>
    <row r="1" spans="2:6" ht="19.5" thickBot="1" x14ac:dyDescent="0.3">
      <c r="D1" s="395">
        <f>'1'!$I$10</f>
        <v>0</v>
      </c>
      <c r="E1" s="398"/>
      <c r="F1" s="395">
        <f>'1'!$M$10</f>
        <v>0</v>
      </c>
    </row>
    <row r="2" spans="2:6" ht="15" customHeight="1" x14ac:dyDescent="0.25">
      <c r="C2" s="796" t="s">
        <v>1</v>
      </c>
      <c r="D2" s="796" t="s">
        <v>124</v>
      </c>
      <c r="E2" s="702" t="s">
        <v>123</v>
      </c>
      <c r="F2" s="751" t="s">
        <v>314</v>
      </c>
    </row>
    <row r="3" spans="2:6" ht="15.75" thickBot="1" x14ac:dyDescent="0.3">
      <c r="B3" s="178"/>
      <c r="C3" s="797"/>
      <c r="D3" s="797"/>
      <c r="E3" s="808"/>
      <c r="F3" s="752"/>
    </row>
    <row r="4" spans="2:6" ht="19.5" thickBot="1" x14ac:dyDescent="0.35">
      <c r="B4" s="378" t="s">
        <v>332</v>
      </c>
      <c r="C4" s="187">
        <v>2.2000000000000002</v>
      </c>
      <c r="D4" s="199">
        <f>(D5/40*C4)</f>
        <v>0</v>
      </c>
      <c r="E4" s="187">
        <v>2.2000000000000002</v>
      </c>
      <c r="F4" s="181">
        <f>(F5/40*E4)</f>
        <v>0</v>
      </c>
    </row>
    <row r="5" spans="2:6" ht="16.5" thickBot="1" x14ac:dyDescent="0.3">
      <c r="B5" s="209" t="s">
        <v>192</v>
      </c>
      <c r="C5" s="368">
        <v>40</v>
      </c>
      <c r="D5" s="389">
        <f>SUM(D6,D9)</f>
        <v>0</v>
      </c>
      <c r="E5" s="387">
        <f>D5/40*2.2</f>
        <v>0</v>
      </c>
      <c r="F5" s="388">
        <f>SUM(F6,F9)</f>
        <v>0</v>
      </c>
    </row>
    <row r="6" spans="2:6" ht="15.75" x14ac:dyDescent="0.25">
      <c r="B6" s="200" t="s">
        <v>193</v>
      </c>
      <c r="C6" s="385">
        <v>10</v>
      </c>
      <c r="D6" s="800"/>
      <c r="E6" s="210">
        <v>0.55000000000000004</v>
      </c>
      <c r="F6" s="803"/>
    </row>
    <row r="7" spans="2:6" x14ac:dyDescent="0.25">
      <c r="B7" s="201" t="s">
        <v>194</v>
      </c>
      <c r="C7" s="202">
        <v>5</v>
      </c>
      <c r="D7" s="801"/>
      <c r="E7" s="211">
        <v>0.27500000000000002</v>
      </c>
      <c r="F7" s="804"/>
    </row>
    <row r="8" spans="2:6" ht="15.75" thickBot="1" x14ac:dyDescent="0.3">
      <c r="B8" s="203" t="s">
        <v>195</v>
      </c>
      <c r="C8" s="204">
        <v>5</v>
      </c>
      <c r="D8" s="802"/>
      <c r="E8" s="211">
        <v>0.27500000000000002</v>
      </c>
      <c r="F8" s="805"/>
    </row>
    <row r="9" spans="2:6" ht="15.75" x14ac:dyDescent="0.25">
      <c r="B9" s="193" t="s">
        <v>196</v>
      </c>
      <c r="C9" s="384">
        <v>30</v>
      </c>
      <c r="D9" s="800"/>
      <c r="E9" s="212">
        <v>1.65</v>
      </c>
      <c r="F9" s="803"/>
    </row>
    <row r="10" spans="2:6" x14ac:dyDescent="0.25">
      <c r="B10" s="194" t="s">
        <v>197</v>
      </c>
      <c r="C10" s="195">
        <v>10</v>
      </c>
      <c r="D10" s="801"/>
      <c r="E10" s="213">
        <v>0.55000000000000004</v>
      </c>
      <c r="F10" s="804"/>
    </row>
    <row r="11" spans="2:6" x14ac:dyDescent="0.25">
      <c r="B11" s="194" t="s">
        <v>198</v>
      </c>
      <c r="C11" s="195">
        <v>10</v>
      </c>
      <c r="D11" s="801"/>
      <c r="E11" s="213">
        <v>0.55000000000000004</v>
      </c>
      <c r="F11" s="804"/>
    </row>
    <row r="12" spans="2:6" x14ac:dyDescent="0.25">
      <c r="B12" s="194" t="s">
        <v>199</v>
      </c>
      <c r="C12" s="195">
        <v>5</v>
      </c>
      <c r="D12" s="801"/>
      <c r="E12" s="213">
        <v>0.28000000000000003</v>
      </c>
      <c r="F12" s="804"/>
    </row>
    <row r="13" spans="2:6" ht="15.75" thickBot="1" x14ac:dyDescent="0.3">
      <c r="B13" s="196" t="s">
        <v>200</v>
      </c>
      <c r="C13" s="197">
        <v>5</v>
      </c>
      <c r="D13" s="802"/>
      <c r="E13" s="214">
        <v>0.28000000000000003</v>
      </c>
      <c r="F13" s="805"/>
    </row>
    <row r="14" spans="2:6" x14ac:dyDescent="0.25">
      <c r="D14"/>
    </row>
    <row r="15" spans="2:6" ht="15" customHeight="1" x14ac:dyDescent="0.25">
      <c r="C15"/>
      <c r="D15"/>
      <c r="E15"/>
    </row>
    <row r="16" spans="2:6" x14ac:dyDescent="0.25">
      <c r="C16"/>
      <c r="D16"/>
      <c r="E16"/>
    </row>
    <row r="17" spans="3:5" x14ac:dyDescent="0.25">
      <c r="C17"/>
      <c r="D17"/>
      <c r="E17"/>
    </row>
    <row r="18" spans="3:5" x14ac:dyDescent="0.25">
      <c r="C18"/>
      <c r="D18"/>
      <c r="E18"/>
    </row>
    <row r="19" spans="3:5" x14ac:dyDescent="0.25">
      <c r="C19"/>
      <c r="D19"/>
      <c r="E19"/>
    </row>
    <row r="20" spans="3:5" x14ac:dyDescent="0.25">
      <c r="C20"/>
      <c r="D20"/>
      <c r="E20"/>
    </row>
    <row r="21" spans="3:5" x14ac:dyDescent="0.25">
      <c r="C21"/>
      <c r="D21"/>
      <c r="E21"/>
    </row>
    <row r="22" spans="3:5" x14ac:dyDescent="0.25">
      <c r="C22"/>
      <c r="D22"/>
      <c r="E22"/>
    </row>
    <row r="23" spans="3:5" x14ac:dyDescent="0.25">
      <c r="C23"/>
      <c r="D23"/>
      <c r="E23"/>
    </row>
    <row r="24" spans="3:5" x14ac:dyDescent="0.25">
      <c r="C24"/>
      <c r="D24"/>
      <c r="E24"/>
    </row>
    <row r="25" spans="3:5" ht="15" customHeight="1" x14ac:dyDescent="0.25">
      <c r="C25"/>
      <c r="D25"/>
      <c r="E25"/>
    </row>
    <row r="26" spans="3:5" x14ac:dyDescent="0.25">
      <c r="C26"/>
      <c r="D26"/>
      <c r="E26"/>
    </row>
    <row r="27" spans="3:5" x14ac:dyDescent="0.25">
      <c r="C27"/>
      <c r="D27"/>
      <c r="E27"/>
    </row>
    <row r="28" spans="3:5" x14ac:dyDescent="0.25">
      <c r="C28"/>
      <c r="D28"/>
      <c r="E28"/>
    </row>
    <row r="29" spans="3:5" x14ac:dyDescent="0.25">
      <c r="C29"/>
      <c r="D29"/>
      <c r="E29"/>
    </row>
    <row r="30" spans="3:5" x14ac:dyDescent="0.25">
      <c r="C30"/>
      <c r="D30"/>
      <c r="E30"/>
    </row>
    <row r="31" spans="3:5" x14ac:dyDescent="0.25">
      <c r="C31"/>
      <c r="D31"/>
      <c r="E31"/>
    </row>
    <row r="32" spans="3:5" x14ac:dyDescent="0.25">
      <c r="C32"/>
      <c r="D32"/>
      <c r="E32"/>
    </row>
    <row r="33" spans="3:5" x14ac:dyDescent="0.25">
      <c r="C33"/>
      <c r="D33"/>
      <c r="E33"/>
    </row>
    <row r="34" spans="3:5" x14ac:dyDescent="0.25">
      <c r="C34"/>
      <c r="D34"/>
      <c r="E34"/>
    </row>
    <row r="38" spans="3:5" ht="15" customHeight="1" x14ac:dyDescent="0.25"/>
    <row r="39" spans="3:5" ht="15.75" customHeight="1" x14ac:dyDescent="0.25"/>
    <row r="40" spans="3:5" x14ac:dyDescent="0.25">
      <c r="E40" s="179"/>
    </row>
    <row r="57" spans="1:5" s="178" customFormat="1" x14ac:dyDescent="0.25">
      <c r="A57"/>
      <c r="B57"/>
      <c r="C57" s="177"/>
      <c r="D57" s="177"/>
      <c r="E57" s="177"/>
    </row>
    <row r="63" spans="1:5" s="178" customFormat="1" x14ac:dyDescent="0.25">
      <c r="A63"/>
      <c r="B63"/>
      <c r="C63" s="177"/>
      <c r="D63" s="177"/>
      <c r="E63" s="177"/>
    </row>
  </sheetData>
  <sheetProtection sheet="1" objects="1" scenarios="1" selectLockedCells="1"/>
  <mergeCells count="8">
    <mergeCell ref="C2:C3"/>
    <mergeCell ref="D2:D3"/>
    <mergeCell ref="E2:E3"/>
    <mergeCell ref="F6:F8"/>
    <mergeCell ref="F9:F13"/>
    <mergeCell ref="F2:F3"/>
    <mergeCell ref="D6:D8"/>
    <mergeCell ref="D9:D1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63"/>
  <sheetViews>
    <sheetView showGridLines="0" zoomScale="150" zoomScaleNormal="150" workbookViewId="0">
      <selection activeCell="E19" sqref="E19"/>
    </sheetView>
  </sheetViews>
  <sheetFormatPr defaultRowHeight="15" x14ac:dyDescent="0.25"/>
  <cols>
    <col min="1" max="1" width="3.5703125" style="403" customWidth="1"/>
    <col min="2" max="2" width="64.140625" style="403" customWidth="1"/>
    <col min="3" max="5" width="17.140625" style="428" customWidth="1"/>
    <col min="6" max="6" width="16" style="403" customWidth="1"/>
    <col min="7" max="16384" width="9.140625" style="403"/>
  </cols>
  <sheetData>
    <row r="1" spans="1:6" ht="19.5" thickBot="1" x14ac:dyDescent="0.3">
      <c r="D1" s="537">
        <f>'1'!$I$10</f>
        <v>0</v>
      </c>
      <c r="E1" s="598"/>
      <c r="F1" s="657">
        <f>'1'!$M$10</f>
        <v>0</v>
      </c>
    </row>
    <row r="2" spans="1:6" ht="15" customHeight="1" x14ac:dyDescent="0.25">
      <c r="C2" s="712" t="s">
        <v>1</v>
      </c>
      <c r="D2" s="714" t="s">
        <v>124</v>
      </c>
      <c r="E2" s="706" t="s">
        <v>123</v>
      </c>
      <c r="F2" s="751" t="s">
        <v>314</v>
      </c>
    </row>
    <row r="3" spans="1:6" ht="15.75" thickBot="1" x14ac:dyDescent="0.3">
      <c r="B3" s="404" t="s">
        <v>2</v>
      </c>
      <c r="C3" s="713"/>
      <c r="D3" s="715"/>
      <c r="E3" s="707"/>
      <c r="F3" s="752"/>
    </row>
    <row r="4" spans="1:6" ht="19.5" thickBot="1" x14ac:dyDescent="0.35">
      <c r="B4" s="625" t="s">
        <v>333</v>
      </c>
      <c r="C4" s="626">
        <v>1.1000000000000001</v>
      </c>
      <c r="D4" s="587">
        <f>D5/20*C4</f>
        <v>0</v>
      </c>
      <c r="E4" s="405">
        <v>1.1000000000000001</v>
      </c>
      <c r="F4" s="435">
        <f>F5/20*E4</f>
        <v>0</v>
      </c>
    </row>
    <row r="5" spans="1:6" ht="16.5" thickBot="1" x14ac:dyDescent="0.3">
      <c r="B5" s="426" t="s">
        <v>201</v>
      </c>
      <c r="C5" s="627">
        <v>20</v>
      </c>
      <c r="D5" s="628">
        <f>SUM(D6:D12)</f>
        <v>0</v>
      </c>
      <c r="E5" s="629">
        <f>D5/20*1.1</f>
        <v>0</v>
      </c>
      <c r="F5" s="328">
        <f>SUM(F12,F9,F6)</f>
        <v>0</v>
      </c>
    </row>
    <row r="6" spans="1:6" ht="15.75" x14ac:dyDescent="0.25">
      <c r="B6" s="630" t="s">
        <v>202</v>
      </c>
      <c r="C6" s="631">
        <v>8</v>
      </c>
      <c r="D6" s="800"/>
      <c r="E6" s="632">
        <v>0.44</v>
      </c>
      <c r="F6" s="803"/>
    </row>
    <row r="7" spans="1:6" x14ac:dyDescent="0.25">
      <c r="B7" s="633" t="s">
        <v>203</v>
      </c>
      <c r="C7" s="634">
        <v>4</v>
      </c>
      <c r="D7" s="801"/>
      <c r="E7" s="634">
        <v>0.22</v>
      </c>
      <c r="F7" s="804"/>
    </row>
    <row r="8" spans="1:6" ht="15.75" thickBot="1" x14ac:dyDescent="0.3">
      <c r="B8" s="635" t="s">
        <v>204</v>
      </c>
      <c r="C8" s="636">
        <v>4</v>
      </c>
      <c r="D8" s="802"/>
      <c r="E8" s="634">
        <v>0.22</v>
      </c>
      <c r="F8" s="805"/>
    </row>
    <row r="9" spans="1:6" ht="15.75" x14ac:dyDescent="0.25">
      <c r="B9" s="637" t="s">
        <v>205</v>
      </c>
      <c r="C9" s="638">
        <v>6</v>
      </c>
      <c r="D9" s="800"/>
      <c r="E9" s="639">
        <v>0.33</v>
      </c>
      <c r="F9" s="803"/>
    </row>
    <row r="10" spans="1:6" x14ac:dyDescent="0.25">
      <c r="B10" s="640" t="s">
        <v>206</v>
      </c>
      <c r="C10" s="641">
        <v>3</v>
      </c>
      <c r="D10" s="801"/>
      <c r="E10" s="642">
        <v>0.17</v>
      </c>
      <c r="F10" s="804"/>
    </row>
    <row r="11" spans="1:6" ht="15.75" thickBot="1" x14ac:dyDescent="0.3">
      <c r="B11" s="457" t="s">
        <v>207</v>
      </c>
      <c r="C11" s="458">
        <v>3</v>
      </c>
      <c r="D11" s="802"/>
      <c r="E11" s="642">
        <v>0.17</v>
      </c>
      <c r="F11" s="805"/>
    </row>
    <row r="12" spans="1:6" ht="19.5" thickBot="1" x14ac:dyDescent="0.35">
      <c r="B12" s="411" t="s">
        <v>208</v>
      </c>
      <c r="C12" s="643">
        <v>6</v>
      </c>
      <c r="D12" s="646"/>
      <c r="E12" s="644">
        <f>D12/20*1.1</f>
        <v>0</v>
      </c>
      <c r="F12" s="647"/>
    </row>
    <row r="14" spans="1:6" ht="15" customHeight="1" x14ac:dyDescent="0.25">
      <c r="A14" s="428"/>
      <c r="B14" s="809" t="s">
        <v>357</v>
      </c>
      <c r="C14" s="403"/>
      <c r="D14" s="403"/>
      <c r="E14" s="403"/>
    </row>
    <row r="15" spans="1:6" x14ac:dyDescent="0.25">
      <c r="A15" s="428"/>
      <c r="B15" s="809"/>
      <c r="C15" s="403"/>
      <c r="D15" s="403"/>
      <c r="E15" s="403"/>
    </row>
    <row r="16" spans="1:6" x14ac:dyDescent="0.25">
      <c r="A16" s="428"/>
      <c r="B16" s="809"/>
      <c r="C16" s="403"/>
      <c r="D16" s="403"/>
      <c r="E16" s="403"/>
    </row>
    <row r="17" spans="1:5" x14ac:dyDescent="0.25">
      <c r="A17" s="428"/>
      <c r="C17" s="403"/>
      <c r="D17" s="403"/>
      <c r="E17" s="403"/>
    </row>
    <row r="18" spans="1:5" x14ac:dyDescent="0.25">
      <c r="A18" s="428"/>
      <c r="C18" s="403"/>
      <c r="D18" s="403"/>
      <c r="E18" s="403"/>
    </row>
    <row r="19" spans="1:5" x14ac:dyDescent="0.25">
      <c r="A19" s="428"/>
      <c r="C19" s="403"/>
      <c r="D19" s="403"/>
      <c r="E19" s="403"/>
    </row>
    <row r="20" spans="1:5" x14ac:dyDescent="0.25">
      <c r="A20" s="428"/>
      <c r="C20" s="403"/>
      <c r="D20" s="403"/>
      <c r="E20" s="403"/>
    </row>
    <row r="21" spans="1:5" x14ac:dyDescent="0.25">
      <c r="E21" s="512"/>
    </row>
    <row r="25" spans="1:5" ht="15" customHeight="1" x14ac:dyDescent="0.25"/>
    <row r="27" spans="1:5" x14ac:dyDescent="0.25">
      <c r="E27" s="512"/>
    </row>
    <row r="38" ht="15" customHeight="1" x14ac:dyDescent="0.25"/>
    <row r="39" ht="15.75" customHeight="1" x14ac:dyDescent="0.25"/>
    <row r="57" spans="1:5" s="404" customFormat="1" x14ac:dyDescent="0.25">
      <c r="A57" s="403"/>
      <c r="B57" s="403"/>
      <c r="C57" s="428"/>
      <c r="D57" s="428"/>
      <c r="E57" s="428"/>
    </row>
    <row r="63" spans="1:5" s="404" customFormat="1" x14ac:dyDescent="0.25">
      <c r="A63" s="403"/>
      <c r="B63" s="403"/>
      <c r="C63" s="428"/>
      <c r="D63" s="428"/>
      <c r="E63" s="428"/>
    </row>
  </sheetData>
  <sheetProtection selectLockedCells="1"/>
  <mergeCells count="9">
    <mergeCell ref="F6:F8"/>
    <mergeCell ref="F9:F11"/>
    <mergeCell ref="E2:E3"/>
    <mergeCell ref="F2:F3"/>
    <mergeCell ref="B14:B16"/>
    <mergeCell ref="C2:C3"/>
    <mergeCell ref="D2:D3"/>
    <mergeCell ref="D6:D8"/>
    <mergeCell ref="D9:D1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30"/>
  <sheetViews>
    <sheetView zoomScale="120" zoomScaleNormal="120" workbookViewId="0">
      <selection activeCell="I27" activeCellId="8" sqref="I3 I6 I9 I12 I15 I18 I21 I24 I27"/>
    </sheetView>
  </sheetViews>
  <sheetFormatPr defaultRowHeight="15" x14ac:dyDescent="0.25"/>
  <cols>
    <col min="1" max="1" width="1.42578125" style="2" customWidth="1"/>
    <col min="2" max="2" width="9.140625" style="2"/>
    <col min="3" max="3" width="19" style="2" bestFit="1" customWidth="1"/>
    <col min="4" max="4" width="25.7109375" style="2" customWidth="1"/>
    <col min="5" max="5" width="15.28515625" style="2" customWidth="1"/>
    <col min="6" max="6" width="19" style="2" bestFit="1" customWidth="1"/>
    <col min="7" max="7" width="21.140625" style="2" customWidth="1"/>
    <col min="8" max="8" width="18" style="2" bestFit="1" customWidth="1"/>
    <col min="9" max="9" width="15.28515625" style="151" customWidth="1"/>
    <col min="10" max="10" width="4.28515625" style="2" customWidth="1"/>
    <col min="11" max="16" width="9.140625" style="2" customWidth="1"/>
    <col min="17" max="16384" width="9.140625" style="2"/>
  </cols>
  <sheetData>
    <row r="1" spans="2:16" ht="16.5" thickBot="1" x14ac:dyDescent="0.3">
      <c r="E1" s="368" t="s">
        <v>113</v>
      </c>
      <c r="H1" s="368" t="s">
        <v>112</v>
      </c>
    </row>
    <row r="2" spans="2:16" ht="15.75" customHeight="1" thickBot="1" x14ac:dyDescent="0.3">
      <c r="B2" s="57" t="s">
        <v>4</v>
      </c>
      <c r="C2" s="58"/>
      <c r="D2" s="59"/>
      <c r="E2" s="61" t="s">
        <v>117</v>
      </c>
      <c r="F2" s="61" t="s">
        <v>118</v>
      </c>
      <c r="G2" s="61" t="s">
        <v>119</v>
      </c>
      <c r="H2" s="61" t="s">
        <v>121</v>
      </c>
      <c r="I2" s="402" t="s">
        <v>120</v>
      </c>
      <c r="K2" s="827"/>
      <c r="L2" s="827"/>
      <c r="M2" s="827"/>
      <c r="N2" s="827"/>
    </row>
    <row r="3" spans="2:16" ht="21.75" thickBot="1" x14ac:dyDescent="0.3">
      <c r="B3" s="812" t="s">
        <v>17</v>
      </c>
      <c r="C3" s="813"/>
      <c r="D3" s="814"/>
      <c r="E3" s="594">
        <v>10</v>
      </c>
      <c r="F3" s="54">
        <v>10</v>
      </c>
      <c r="G3" s="54">
        <v>6</v>
      </c>
      <c r="H3" s="648">
        <f>E3/F3*G3</f>
        <v>6</v>
      </c>
      <c r="I3" s="596"/>
      <c r="K3" s="827"/>
      <c r="L3" s="827"/>
      <c r="M3" s="827"/>
      <c r="N3" s="827"/>
    </row>
    <row r="4" spans="2:16" ht="15.75" customHeight="1" thickBot="1" x14ac:dyDescent="0.3">
      <c r="B4" s="60"/>
      <c r="C4" s="60"/>
      <c r="D4" s="60"/>
      <c r="E4" s="62"/>
      <c r="F4" s="63"/>
      <c r="G4" s="63"/>
      <c r="H4" s="153"/>
      <c r="I4" s="153"/>
      <c r="K4" s="828"/>
      <c r="L4" s="828"/>
      <c r="M4" s="828"/>
      <c r="N4" s="828"/>
    </row>
    <row r="5" spans="2:16" ht="15.75" customHeight="1" thickBot="1" x14ac:dyDescent="0.3">
      <c r="B5" s="57" t="s">
        <v>5</v>
      </c>
      <c r="C5" s="58"/>
      <c r="D5" s="59"/>
      <c r="E5" s="61" t="s">
        <v>0</v>
      </c>
      <c r="F5" s="61" t="s">
        <v>118</v>
      </c>
      <c r="G5" s="61" t="s">
        <v>119</v>
      </c>
      <c r="H5" s="176" t="s">
        <v>121</v>
      </c>
      <c r="I5" s="402" t="s">
        <v>120</v>
      </c>
      <c r="K5" s="828"/>
      <c r="L5" s="828"/>
      <c r="M5" s="828"/>
      <c r="N5" s="828"/>
    </row>
    <row r="6" spans="2:16" ht="21.75" thickBot="1" x14ac:dyDescent="0.3">
      <c r="B6" s="812" t="s">
        <v>18</v>
      </c>
      <c r="C6" s="813"/>
      <c r="D6" s="814"/>
      <c r="E6" s="594">
        <v>1</v>
      </c>
      <c r="F6" s="73">
        <v>1</v>
      </c>
      <c r="G6" s="73">
        <v>0.5</v>
      </c>
      <c r="H6" s="648">
        <f>E6/F6*G6</f>
        <v>0.5</v>
      </c>
      <c r="I6" s="596"/>
      <c r="K6" s="827"/>
      <c r="L6" s="827"/>
      <c r="M6" s="827"/>
      <c r="N6" s="827"/>
    </row>
    <row r="7" spans="2:16" ht="15.75" customHeight="1" thickBot="1" x14ac:dyDescent="0.3">
      <c r="B7" s="60"/>
      <c r="C7" s="60"/>
      <c r="D7" s="60"/>
      <c r="E7" s="62"/>
      <c r="F7" s="63"/>
      <c r="G7" s="63"/>
      <c r="H7" s="153"/>
      <c r="I7" s="153"/>
      <c r="K7" s="827"/>
      <c r="L7" s="827"/>
      <c r="M7" s="827"/>
      <c r="N7" s="827"/>
    </row>
    <row r="8" spans="2:16" ht="18" customHeight="1" thickBot="1" x14ac:dyDescent="0.3">
      <c r="B8" s="57" t="s">
        <v>7</v>
      </c>
      <c r="C8" s="58"/>
      <c r="D8" s="59"/>
      <c r="E8" s="61" t="s">
        <v>0</v>
      </c>
      <c r="F8" s="61" t="s">
        <v>118</v>
      </c>
      <c r="G8" s="61" t="s">
        <v>119</v>
      </c>
      <c r="H8" s="176" t="s">
        <v>121</v>
      </c>
      <c r="I8" s="402" t="s">
        <v>120</v>
      </c>
      <c r="K8" s="820"/>
      <c r="L8" s="820"/>
      <c r="M8" s="820"/>
      <c r="N8" s="820"/>
    </row>
    <row r="9" spans="2:16" ht="18" customHeight="1" thickBot="1" x14ac:dyDescent="0.3">
      <c r="B9" s="812" t="s">
        <v>19</v>
      </c>
      <c r="C9" s="813"/>
      <c r="D9" s="814"/>
      <c r="E9" s="594">
        <v>5</v>
      </c>
      <c r="F9" s="54">
        <v>5</v>
      </c>
      <c r="G9" s="54">
        <v>3</v>
      </c>
      <c r="H9" s="648">
        <f>E9/F9*G9</f>
        <v>3</v>
      </c>
      <c r="I9" s="596"/>
      <c r="K9" s="820"/>
      <c r="L9" s="820"/>
      <c r="M9" s="820"/>
      <c r="N9" s="820"/>
    </row>
    <row r="10" spans="2:16" ht="18" customHeight="1" thickBot="1" x14ac:dyDescent="0.3">
      <c r="B10" s="60"/>
      <c r="C10" s="60"/>
      <c r="D10" s="60"/>
      <c r="E10" s="62"/>
      <c r="F10" s="63"/>
      <c r="G10" s="63"/>
      <c r="H10" s="153"/>
      <c r="I10" s="153"/>
    </row>
    <row r="11" spans="2:16" ht="18" customHeight="1" thickBot="1" x14ac:dyDescent="0.3">
      <c r="B11" s="57" t="s">
        <v>6</v>
      </c>
      <c r="C11" s="58"/>
      <c r="D11" s="59"/>
      <c r="E11" s="61" t="s">
        <v>0</v>
      </c>
      <c r="F11" s="61" t="s">
        <v>118</v>
      </c>
      <c r="G11" s="61" t="s">
        <v>119</v>
      </c>
      <c r="H11" s="176" t="s">
        <v>121</v>
      </c>
      <c r="I11" s="402" t="s">
        <v>120</v>
      </c>
    </row>
    <row r="12" spans="2:16" ht="18" customHeight="1" thickBot="1" x14ac:dyDescent="0.3">
      <c r="B12" s="812" t="s">
        <v>51</v>
      </c>
      <c r="C12" s="813"/>
      <c r="D12" s="814"/>
      <c r="E12" s="594">
        <v>5</v>
      </c>
      <c r="F12" s="54">
        <v>5</v>
      </c>
      <c r="G12" s="54">
        <v>4</v>
      </c>
      <c r="H12" s="648">
        <f>E12/F12*G12</f>
        <v>4</v>
      </c>
      <c r="I12" s="596"/>
    </row>
    <row r="13" spans="2:16" ht="18" customHeight="1" thickBot="1" x14ac:dyDescent="0.3">
      <c r="B13" s="60"/>
      <c r="C13" s="60"/>
      <c r="D13" s="60"/>
      <c r="E13" s="62"/>
      <c r="F13" s="63"/>
      <c r="G13" s="63"/>
      <c r="H13" s="153"/>
      <c r="I13" s="153"/>
      <c r="O13" s="55"/>
    </row>
    <row r="14" spans="2:16" ht="18" customHeight="1" thickBot="1" x14ac:dyDescent="0.3">
      <c r="B14" s="57" t="s">
        <v>8</v>
      </c>
      <c r="C14" s="58"/>
      <c r="D14" s="59"/>
      <c r="E14" s="61" t="s">
        <v>0</v>
      </c>
      <c r="F14" s="61" t="s">
        <v>118</v>
      </c>
      <c r="G14" s="61" t="s">
        <v>119</v>
      </c>
      <c r="H14" s="176" t="s">
        <v>121</v>
      </c>
      <c r="I14" s="402" t="s">
        <v>120</v>
      </c>
      <c r="K14" s="821" t="s">
        <v>22</v>
      </c>
      <c r="L14" s="823" t="s">
        <v>0</v>
      </c>
      <c r="N14" s="825" t="s">
        <v>15</v>
      </c>
      <c r="O14" s="825"/>
      <c r="P14" s="825"/>
    </row>
    <row r="15" spans="2:16" ht="18" customHeight="1" thickBot="1" x14ac:dyDescent="0.3">
      <c r="B15" s="812" t="s">
        <v>20</v>
      </c>
      <c r="C15" s="813"/>
      <c r="D15" s="814"/>
      <c r="E15" s="594">
        <v>1</v>
      </c>
      <c r="F15" s="73">
        <v>1</v>
      </c>
      <c r="G15" s="73">
        <v>0.5</v>
      </c>
      <c r="H15" s="648">
        <f>E15/F15*G15</f>
        <v>0.5</v>
      </c>
      <c r="I15" s="596"/>
      <c r="K15" s="822"/>
      <c r="L15" s="824"/>
      <c r="N15" s="826"/>
      <c r="O15" s="826"/>
      <c r="P15" s="826"/>
    </row>
    <row r="16" spans="2:16" ht="18" customHeight="1" thickBot="1" x14ac:dyDescent="0.3">
      <c r="B16" s="60"/>
      <c r="C16" s="60"/>
      <c r="D16" s="60"/>
      <c r="E16" s="62"/>
      <c r="F16" s="63"/>
      <c r="G16" s="63"/>
      <c r="H16" s="153"/>
      <c r="I16" s="153"/>
      <c r="K16" s="47">
        <v>2</v>
      </c>
      <c r="L16" s="48">
        <v>5</v>
      </c>
      <c r="N16" s="816" t="s">
        <v>10</v>
      </c>
      <c r="O16" s="816" t="s">
        <v>12</v>
      </c>
      <c r="P16" s="816" t="s">
        <v>11</v>
      </c>
    </row>
    <row r="17" spans="2:16" ht="18" customHeight="1" thickBot="1" x14ac:dyDescent="0.3">
      <c r="B17" s="57" t="s">
        <v>69</v>
      </c>
      <c r="C17" s="58"/>
      <c r="D17" s="59"/>
      <c r="E17" s="61" t="s">
        <v>0</v>
      </c>
      <c r="F17" s="61" t="s">
        <v>118</v>
      </c>
      <c r="G17" s="61" t="s">
        <v>119</v>
      </c>
      <c r="H17" s="176" t="s">
        <v>121</v>
      </c>
      <c r="I17" s="402" t="s">
        <v>120</v>
      </c>
      <c r="K17" s="49">
        <v>3</v>
      </c>
      <c r="L17" s="50">
        <v>7.5</v>
      </c>
      <c r="N17" s="817"/>
      <c r="O17" s="817"/>
      <c r="P17" s="817"/>
    </row>
    <row r="18" spans="2:16" ht="18" customHeight="1" thickBot="1" x14ac:dyDescent="0.35">
      <c r="B18" s="812" t="s">
        <v>57</v>
      </c>
      <c r="C18" s="813"/>
      <c r="D18" s="814"/>
      <c r="E18" s="594">
        <v>4</v>
      </c>
      <c r="F18" s="54">
        <v>4</v>
      </c>
      <c r="G18" s="54">
        <v>10</v>
      </c>
      <c r="H18" s="648">
        <f>E18/F18*G18</f>
        <v>10</v>
      </c>
      <c r="I18" s="596"/>
      <c r="K18" s="49">
        <v>4</v>
      </c>
      <c r="L18" s="50">
        <v>10</v>
      </c>
      <c r="N18" s="645">
        <v>1</v>
      </c>
      <c r="O18" s="645">
        <v>1</v>
      </c>
      <c r="P18" s="646">
        <v>12</v>
      </c>
    </row>
    <row r="19" spans="2:16" ht="18" customHeight="1" thickBot="1" x14ac:dyDescent="0.3">
      <c r="B19" s="60"/>
      <c r="C19" s="60"/>
      <c r="D19" s="60"/>
      <c r="E19" s="62"/>
      <c r="F19" s="63"/>
      <c r="G19" s="63"/>
      <c r="H19" s="153"/>
      <c r="I19" s="153"/>
      <c r="K19" s="49">
        <v>5</v>
      </c>
      <c r="L19" s="50">
        <v>12.5</v>
      </c>
      <c r="N19" s="816" t="s">
        <v>13</v>
      </c>
      <c r="O19" s="818" t="s">
        <v>16</v>
      </c>
      <c r="P19" s="816" t="s">
        <v>14</v>
      </c>
    </row>
    <row r="20" spans="2:16" ht="18" customHeight="1" thickBot="1" x14ac:dyDescent="0.3">
      <c r="B20" s="57" t="s">
        <v>9</v>
      </c>
      <c r="C20" s="58"/>
      <c r="D20" s="59"/>
      <c r="E20" s="61" t="s">
        <v>0</v>
      </c>
      <c r="F20" s="61" t="s">
        <v>118</v>
      </c>
      <c r="G20" s="61" t="s">
        <v>119</v>
      </c>
      <c r="H20" s="176" t="s">
        <v>121</v>
      </c>
      <c r="I20" s="402" t="s">
        <v>120</v>
      </c>
      <c r="K20" s="51">
        <v>6</v>
      </c>
      <c r="L20" s="52">
        <v>15</v>
      </c>
      <c r="N20" s="817"/>
      <c r="O20" s="819"/>
      <c r="P20" s="817"/>
    </row>
    <row r="21" spans="2:16" ht="18" customHeight="1" thickBot="1" x14ac:dyDescent="0.35">
      <c r="B21" s="812" t="s">
        <v>21</v>
      </c>
      <c r="C21" s="813"/>
      <c r="D21" s="814"/>
      <c r="E21" s="594">
        <v>15</v>
      </c>
      <c r="F21" s="54">
        <v>15</v>
      </c>
      <c r="G21" s="54">
        <v>15</v>
      </c>
      <c r="H21" s="648">
        <f>E21/F21*G21</f>
        <v>15</v>
      </c>
      <c r="I21" s="596"/>
      <c r="K21" s="41">
        <f>P18/(N18+O18)</f>
        <v>6</v>
      </c>
      <c r="L21" s="41">
        <f>K21*2.5</f>
        <v>15</v>
      </c>
      <c r="N21" s="71">
        <f>(N18+O18)*6</f>
        <v>12</v>
      </c>
      <c r="O21" s="175">
        <f>P18/N21</f>
        <v>1</v>
      </c>
      <c r="P21" s="72">
        <f>F21*O21</f>
        <v>15</v>
      </c>
    </row>
    <row r="22" spans="2:16" ht="18" customHeight="1" thickBot="1" x14ac:dyDescent="0.3">
      <c r="B22" s="60"/>
      <c r="C22" s="60"/>
      <c r="D22" s="60"/>
      <c r="E22" s="62"/>
      <c r="F22" s="63"/>
      <c r="G22" s="63"/>
      <c r="H22" s="153"/>
      <c r="I22" s="153"/>
      <c r="K22" s="815" t="s">
        <v>49</v>
      </c>
      <c r="L22" s="815"/>
    </row>
    <row r="23" spans="2:16" ht="18" customHeight="1" thickBot="1" x14ac:dyDescent="0.3">
      <c r="B23" s="810" t="s">
        <v>23</v>
      </c>
      <c r="C23" s="811"/>
      <c r="D23" s="811"/>
      <c r="E23" s="61" t="s">
        <v>0</v>
      </c>
      <c r="F23" s="61" t="s">
        <v>118</v>
      </c>
      <c r="G23" s="61" t="s">
        <v>119</v>
      </c>
      <c r="H23" s="176" t="s">
        <v>353</v>
      </c>
      <c r="I23" s="402" t="s">
        <v>120</v>
      </c>
    </row>
    <row r="24" spans="2:16" ht="18" customHeight="1" thickBot="1" x14ac:dyDescent="0.3">
      <c r="B24" s="812" t="s">
        <v>24</v>
      </c>
      <c r="C24" s="813"/>
      <c r="D24" s="813"/>
      <c r="E24" s="594">
        <v>9</v>
      </c>
      <c r="F24" s="54">
        <v>9</v>
      </c>
      <c r="G24" s="53">
        <v>9</v>
      </c>
      <c r="H24" s="168" t="s">
        <v>2</v>
      </c>
      <c r="I24" s="596"/>
    </row>
    <row r="25" spans="2:16" ht="18" customHeight="1" thickBot="1" x14ac:dyDescent="0.3">
      <c r="B25" s="75"/>
      <c r="C25" s="75"/>
      <c r="D25" s="75"/>
      <c r="E25" s="43"/>
      <c r="F25" s="74"/>
      <c r="G25" s="74"/>
      <c r="H25" s="74"/>
      <c r="I25" s="43"/>
    </row>
    <row r="26" spans="2:16" ht="18" customHeight="1" thickBot="1" x14ac:dyDescent="0.3">
      <c r="B26" s="810" t="s">
        <v>58</v>
      </c>
      <c r="C26" s="811"/>
      <c r="D26" s="811"/>
      <c r="E26" s="61" t="s">
        <v>0</v>
      </c>
      <c r="F26" s="61" t="s">
        <v>118</v>
      </c>
      <c r="G26" s="61" t="s">
        <v>119</v>
      </c>
      <c r="H26" s="61" t="s">
        <v>121</v>
      </c>
      <c r="I26" s="402" t="s">
        <v>120</v>
      </c>
    </row>
    <row r="27" spans="2:16" ht="18" customHeight="1" thickBot="1" x14ac:dyDescent="0.3">
      <c r="B27" s="812" t="s">
        <v>60</v>
      </c>
      <c r="C27" s="813"/>
      <c r="D27" s="813"/>
      <c r="E27" s="168"/>
      <c r="F27" s="169" t="s">
        <v>2</v>
      </c>
      <c r="G27" s="53">
        <v>2</v>
      </c>
      <c r="H27" s="169"/>
      <c r="I27" s="596"/>
    </row>
    <row r="28" spans="2:16" ht="18" customHeight="1" thickBot="1" x14ac:dyDescent="0.3">
      <c r="B28" s="60"/>
      <c r="C28" s="60"/>
      <c r="D28" s="60"/>
      <c r="E28" s="62"/>
      <c r="F28" s="62"/>
      <c r="G28" s="62"/>
      <c r="H28" s="62"/>
      <c r="I28" s="153"/>
    </row>
    <row r="29" spans="2:16" ht="18" customHeight="1" thickBot="1" x14ac:dyDescent="0.3">
      <c r="B29" s="810" t="s">
        <v>52</v>
      </c>
      <c r="C29" s="811"/>
      <c r="D29" s="811"/>
      <c r="E29" s="61" t="s">
        <v>0</v>
      </c>
      <c r="F29" s="61" t="s">
        <v>118</v>
      </c>
      <c r="G29" s="61" t="s">
        <v>119</v>
      </c>
      <c r="H29" s="61" t="s">
        <v>121</v>
      </c>
      <c r="I29" s="152" t="s">
        <v>120</v>
      </c>
    </row>
    <row r="30" spans="2:16" ht="18" customHeight="1" thickBot="1" x14ac:dyDescent="0.3">
      <c r="B30" s="812" t="s">
        <v>59</v>
      </c>
      <c r="C30" s="813"/>
      <c r="D30" s="813"/>
      <c r="E30" s="45">
        <f>SUM(E3:E27)</f>
        <v>50</v>
      </c>
      <c r="F30" s="53">
        <f>SUM(F3:F24)</f>
        <v>50</v>
      </c>
      <c r="G30" s="53">
        <f>SUM(G3:G27)</f>
        <v>50</v>
      </c>
      <c r="H30" s="53">
        <f>SUM(H3:H21)</f>
        <v>39</v>
      </c>
      <c r="I30" s="45">
        <f>SUM(I3:I27)</f>
        <v>0</v>
      </c>
      <c r="L30" s="2" t="s">
        <v>2</v>
      </c>
    </row>
  </sheetData>
  <sheetProtection sheet="1" objects="1" scenarios="1" selectLockedCells="1"/>
  <mergeCells count="31">
    <mergeCell ref="B6:D6"/>
    <mergeCell ref="K6:L7"/>
    <mergeCell ref="M6:N7"/>
    <mergeCell ref="K2:L3"/>
    <mergeCell ref="M2:N3"/>
    <mergeCell ref="B3:D3"/>
    <mergeCell ref="K4:L5"/>
    <mergeCell ref="M4:N5"/>
    <mergeCell ref="K8:L9"/>
    <mergeCell ref="M8:N9"/>
    <mergeCell ref="B9:D9"/>
    <mergeCell ref="B12:D12"/>
    <mergeCell ref="K14:K15"/>
    <mergeCell ref="L14:L15"/>
    <mergeCell ref="N14:P15"/>
    <mergeCell ref="B15:D15"/>
    <mergeCell ref="N16:N17"/>
    <mergeCell ref="O16:O17"/>
    <mergeCell ref="P16:P17"/>
    <mergeCell ref="B18:D18"/>
    <mergeCell ref="N19:N20"/>
    <mergeCell ref="O19:O20"/>
    <mergeCell ref="P19:P20"/>
    <mergeCell ref="B29:D29"/>
    <mergeCell ref="B30:D30"/>
    <mergeCell ref="B21:D21"/>
    <mergeCell ref="K22:L22"/>
    <mergeCell ref="B23:D23"/>
    <mergeCell ref="B24:D24"/>
    <mergeCell ref="B26:D26"/>
    <mergeCell ref="B27:D2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U21"/>
  <sheetViews>
    <sheetView workbookViewId="0">
      <selection sqref="A1:XFD1048576"/>
    </sheetView>
  </sheetViews>
  <sheetFormatPr defaultRowHeight="15" x14ac:dyDescent="0.25"/>
  <cols>
    <col min="1" max="1" width="10.28515625" style="25" customWidth="1"/>
    <col min="2" max="8" width="9.140625" style="25"/>
    <col min="9" max="9" width="12.28515625" style="25" customWidth="1"/>
    <col min="10" max="16384" width="9.140625" style="25"/>
  </cols>
  <sheetData>
    <row r="1" spans="2:21" s="23" customFormat="1" ht="15.75" x14ac:dyDescent="0.25"/>
    <row r="2" spans="2:21" ht="18.75" x14ac:dyDescent="0.3">
      <c r="B2" s="24" t="s">
        <v>38</v>
      </c>
      <c r="K2" s="26"/>
      <c r="L2" s="26"/>
      <c r="M2" s="26"/>
      <c r="N2" s="26"/>
      <c r="O2" s="26"/>
      <c r="P2" s="26"/>
    </row>
    <row r="3" spans="2:21" x14ac:dyDescent="0.25">
      <c r="K3" s="26"/>
      <c r="L3" s="26"/>
      <c r="M3" s="26"/>
      <c r="N3" s="26"/>
      <c r="O3" s="26"/>
      <c r="P3" s="26"/>
    </row>
    <row r="4" spans="2:21" ht="18.75" x14ac:dyDescent="0.3">
      <c r="B4" s="24" t="s">
        <v>39</v>
      </c>
      <c r="I4" s="829" t="s">
        <v>40</v>
      </c>
      <c r="K4" s="27" t="s">
        <v>41</v>
      </c>
      <c r="L4" s="27"/>
      <c r="M4" s="27"/>
      <c r="N4" s="27"/>
      <c r="O4" s="27"/>
      <c r="P4" s="26"/>
    </row>
    <row r="5" spans="2:21" ht="15.75" thickBot="1" x14ac:dyDescent="0.3">
      <c r="I5" s="830"/>
      <c r="K5" s="27"/>
      <c r="L5" s="27"/>
      <c r="M5" s="27"/>
      <c r="N5" s="27"/>
      <c r="O5" s="27"/>
      <c r="P5" s="26"/>
    </row>
    <row r="6" spans="2:21" ht="19.5" thickBot="1" x14ac:dyDescent="0.35">
      <c r="B6" s="28">
        <f>'1'!$P$21</f>
        <v>0</v>
      </c>
      <c r="C6" s="24" t="s">
        <v>42</v>
      </c>
      <c r="I6" s="29">
        <f>B6/50</f>
        <v>0</v>
      </c>
      <c r="K6" s="30">
        <f>B8</f>
        <v>0</v>
      </c>
      <c r="L6" s="27" t="s">
        <v>43</v>
      </c>
      <c r="M6" s="27"/>
      <c r="N6" s="27"/>
      <c r="O6" s="27"/>
      <c r="P6" s="26"/>
    </row>
    <row r="7" spans="2:21" ht="16.5" thickBot="1" x14ac:dyDescent="0.3">
      <c r="F7" s="31"/>
      <c r="J7" s="23"/>
      <c r="K7" s="30">
        <f>B6*0.8</f>
        <v>0</v>
      </c>
      <c r="L7" s="27" t="s">
        <v>44</v>
      </c>
      <c r="M7" s="27"/>
      <c r="N7" s="32"/>
      <c r="O7" s="32"/>
      <c r="P7" s="33"/>
      <c r="U7" s="25">
        <v>-5.09</v>
      </c>
    </row>
    <row r="8" spans="2:21" ht="19.5" thickBot="1" x14ac:dyDescent="0.35">
      <c r="B8" s="28">
        <f>'1'!$P$27</f>
        <v>0</v>
      </c>
      <c r="C8" s="24" t="s">
        <v>45</v>
      </c>
      <c r="D8" s="34"/>
      <c r="E8" s="24"/>
      <c r="F8" s="31"/>
      <c r="I8" s="29">
        <f>B8/40</f>
        <v>0</v>
      </c>
      <c r="K8" s="30">
        <f>K6-K7</f>
        <v>0</v>
      </c>
      <c r="L8" s="35" t="s">
        <v>46</v>
      </c>
      <c r="M8" s="27"/>
      <c r="N8" s="27"/>
      <c r="O8" s="27"/>
      <c r="P8" s="36"/>
    </row>
    <row r="9" spans="2:21" ht="19.5" thickBot="1" x14ac:dyDescent="0.35">
      <c r="D9" s="34">
        <f>B8-D8</f>
        <v>0</v>
      </c>
      <c r="E9" s="24"/>
      <c r="F9" s="31"/>
      <c r="H9" s="37">
        <v>0.8</v>
      </c>
      <c r="K9" s="30">
        <f xml:space="preserve"> K8/2</f>
        <v>0</v>
      </c>
      <c r="L9" s="27" t="s">
        <v>47</v>
      </c>
      <c r="M9" s="27"/>
      <c r="N9" s="27"/>
      <c r="O9" s="27"/>
      <c r="P9" s="26"/>
    </row>
    <row r="10" spans="2:21" ht="19.5" thickBot="1" x14ac:dyDescent="0.35">
      <c r="B10" s="28">
        <f>K11</f>
        <v>0</v>
      </c>
      <c r="C10" s="24" t="s">
        <v>37</v>
      </c>
      <c r="F10" s="31"/>
      <c r="H10" s="37"/>
      <c r="I10" s="38"/>
      <c r="K10" s="39">
        <f>K8/-2</f>
        <v>0</v>
      </c>
      <c r="L10" s="27" t="s">
        <v>48</v>
      </c>
      <c r="M10" s="27"/>
      <c r="N10" s="27"/>
      <c r="O10" s="27"/>
      <c r="P10" s="26"/>
    </row>
    <row r="11" spans="2:21" x14ac:dyDescent="0.25">
      <c r="H11" s="37">
        <v>0.5</v>
      </c>
      <c r="I11" s="38"/>
      <c r="K11" s="30">
        <f>IF(K9&lt;K10,K9,K10)</f>
        <v>0</v>
      </c>
      <c r="L11" s="27" t="s">
        <v>37</v>
      </c>
      <c r="M11" s="27"/>
      <c r="N11" s="27"/>
      <c r="O11" s="27"/>
      <c r="P11" s="26"/>
    </row>
    <row r="12" spans="2:21" x14ac:dyDescent="0.25">
      <c r="H12" s="37"/>
      <c r="I12" s="38"/>
      <c r="K12" s="26"/>
      <c r="L12" s="26"/>
      <c r="M12" s="26"/>
      <c r="N12" s="26"/>
      <c r="O12" s="26"/>
      <c r="P12" s="26"/>
    </row>
    <row r="13" spans="2:21" x14ac:dyDescent="0.25">
      <c r="H13" s="37">
        <v>100</v>
      </c>
      <c r="I13" s="38"/>
      <c r="K13" s="26"/>
      <c r="L13" s="26"/>
      <c r="M13" s="26"/>
      <c r="N13" s="26"/>
      <c r="O13" s="26"/>
      <c r="P13" s="26"/>
    </row>
    <row r="14" spans="2:21" x14ac:dyDescent="0.25">
      <c r="I14" s="38"/>
      <c r="K14" s="26"/>
      <c r="L14" s="26"/>
      <c r="M14" s="26"/>
      <c r="N14" s="26"/>
      <c r="O14" s="26"/>
      <c r="P14" s="26"/>
    </row>
    <row r="15" spans="2:21" x14ac:dyDescent="0.25">
      <c r="F15" s="40"/>
      <c r="K15" s="26"/>
      <c r="L15" s="26"/>
      <c r="M15" s="26"/>
      <c r="N15" s="26"/>
      <c r="O15" s="26"/>
      <c r="P15" s="26"/>
    </row>
    <row r="16" spans="2:21" x14ac:dyDescent="0.25">
      <c r="K16" s="26"/>
      <c r="L16" s="26"/>
      <c r="M16" s="26"/>
      <c r="N16" s="26"/>
      <c r="O16" s="26"/>
      <c r="P16" s="26"/>
    </row>
    <row r="17" spans="6:16" x14ac:dyDescent="0.25">
      <c r="K17" s="26"/>
      <c r="L17" s="26"/>
      <c r="M17" s="26"/>
      <c r="N17" s="26"/>
      <c r="O17" s="26"/>
      <c r="P17" s="26"/>
    </row>
    <row r="18" spans="6:16" x14ac:dyDescent="0.25">
      <c r="F18" s="31"/>
      <c r="K18" s="26"/>
      <c r="L18" s="26"/>
      <c r="M18" s="26"/>
      <c r="N18" s="26"/>
      <c r="O18" s="26"/>
      <c r="P18" s="26"/>
    </row>
    <row r="19" spans="6:16" x14ac:dyDescent="0.25">
      <c r="F19" s="31"/>
    </row>
    <row r="20" spans="6:16" x14ac:dyDescent="0.25">
      <c r="F20" s="40"/>
    </row>
    <row r="21" spans="6:16" x14ac:dyDescent="0.25">
      <c r="F21" s="40" t="s">
        <v>2</v>
      </c>
    </row>
  </sheetData>
  <sheetProtection sheet="1" objects="1" scenarios="1" selectLockedCells="1" selectUnlockedCells="1"/>
  <mergeCells count="1">
    <mergeCell ref="I4:I5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U21"/>
  <sheetViews>
    <sheetView workbookViewId="0">
      <selection sqref="A1:XFD1048576"/>
    </sheetView>
  </sheetViews>
  <sheetFormatPr defaultRowHeight="15" x14ac:dyDescent="0.25"/>
  <cols>
    <col min="1" max="1" width="10.28515625" style="25" customWidth="1"/>
    <col min="2" max="8" width="9.140625" style="25"/>
    <col min="9" max="9" width="12.28515625" style="25" customWidth="1"/>
    <col min="10" max="16384" width="9.140625" style="25"/>
  </cols>
  <sheetData>
    <row r="1" spans="2:21" s="23" customFormat="1" ht="15.75" x14ac:dyDescent="0.25"/>
    <row r="2" spans="2:21" ht="18.75" x14ac:dyDescent="0.3">
      <c r="B2" s="24" t="s">
        <v>38</v>
      </c>
      <c r="K2" s="26"/>
      <c r="L2" s="26"/>
      <c r="M2" s="26"/>
      <c r="N2" s="26"/>
      <c r="O2" s="26"/>
      <c r="P2" s="26"/>
    </row>
    <row r="3" spans="2:21" x14ac:dyDescent="0.25">
      <c r="K3" s="26"/>
      <c r="L3" s="26"/>
      <c r="M3" s="26"/>
      <c r="N3" s="26"/>
      <c r="O3" s="26"/>
      <c r="P3" s="26"/>
    </row>
    <row r="4" spans="2:21" ht="18.75" x14ac:dyDescent="0.3">
      <c r="B4" s="24" t="s">
        <v>39</v>
      </c>
      <c r="I4" s="829" t="s">
        <v>40</v>
      </c>
      <c r="K4" s="27" t="s">
        <v>41</v>
      </c>
      <c r="L4" s="27"/>
      <c r="M4" s="27"/>
      <c r="N4" s="27"/>
      <c r="O4" s="27"/>
      <c r="P4" s="26"/>
    </row>
    <row r="5" spans="2:21" ht="15.75" thickBot="1" x14ac:dyDescent="0.3">
      <c r="I5" s="830"/>
      <c r="K5" s="27"/>
      <c r="L5" s="27"/>
      <c r="M5" s="27"/>
      <c r="N5" s="27"/>
      <c r="O5" s="27"/>
      <c r="P5" s="26"/>
    </row>
    <row r="6" spans="2:21" ht="19.5" thickBot="1" x14ac:dyDescent="0.35">
      <c r="B6" s="28">
        <f>'1'!$B$21</f>
        <v>0</v>
      </c>
      <c r="C6" s="24" t="s">
        <v>42</v>
      </c>
      <c r="I6" s="29">
        <f>B6/50</f>
        <v>0</v>
      </c>
      <c r="K6" s="30">
        <f>B8</f>
        <v>0</v>
      </c>
      <c r="L6" s="27" t="s">
        <v>43</v>
      </c>
      <c r="M6" s="27"/>
      <c r="N6" s="27"/>
      <c r="O6" s="27"/>
      <c r="P6" s="26"/>
    </row>
    <row r="7" spans="2:21" ht="16.5" thickBot="1" x14ac:dyDescent="0.3">
      <c r="F7" s="31"/>
      <c r="J7" s="23"/>
      <c r="K7" s="30">
        <f>B6*0.8</f>
        <v>0</v>
      </c>
      <c r="L7" s="27" t="s">
        <v>44</v>
      </c>
      <c r="M7" s="27"/>
      <c r="N7" s="32"/>
      <c r="O7" s="32"/>
      <c r="P7" s="33"/>
      <c r="U7" s="25">
        <v>-5.09</v>
      </c>
    </row>
    <row r="8" spans="2:21" ht="19.5" thickBot="1" x14ac:dyDescent="0.35">
      <c r="B8" s="28">
        <f>'1'!$B$27</f>
        <v>0</v>
      </c>
      <c r="C8" s="24" t="s">
        <v>45</v>
      </c>
      <c r="D8" s="34"/>
      <c r="E8" s="24"/>
      <c r="F8" s="31"/>
      <c r="I8" s="29">
        <f>B8/40</f>
        <v>0</v>
      </c>
      <c r="K8" s="30">
        <f>K6-K7</f>
        <v>0</v>
      </c>
      <c r="L8" s="35" t="s">
        <v>46</v>
      </c>
      <c r="M8" s="27"/>
      <c r="N8" s="27"/>
      <c r="O8" s="27"/>
      <c r="P8" s="36"/>
    </row>
    <row r="9" spans="2:21" ht="19.5" thickBot="1" x14ac:dyDescent="0.35">
      <c r="D9" s="34">
        <f>B8-D8</f>
        <v>0</v>
      </c>
      <c r="E9" s="24"/>
      <c r="F9" s="31"/>
      <c r="H9" s="37">
        <v>0.8</v>
      </c>
      <c r="K9" s="30">
        <f xml:space="preserve"> K8/2</f>
        <v>0</v>
      </c>
      <c r="L9" s="27" t="s">
        <v>47</v>
      </c>
      <c r="M9" s="27"/>
      <c r="N9" s="27"/>
      <c r="O9" s="27"/>
      <c r="P9" s="26"/>
    </row>
    <row r="10" spans="2:21" ht="19.5" thickBot="1" x14ac:dyDescent="0.35">
      <c r="B10" s="28">
        <f>K11</f>
        <v>0</v>
      </c>
      <c r="C10" s="24" t="s">
        <v>37</v>
      </c>
      <c r="F10" s="31"/>
      <c r="H10" s="37"/>
      <c r="I10" s="38"/>
      <c r="K10" s="39">
        <f>K8/-2</f>
        <v>0</v>
      </c>
      <c r="L10" s="27" t="s">
        <v>48</v>
      </c>
      <c r="M10" s="27"/>
      <c r="N10" s="27"/>
      <c r="O10" s="27"/>
      <c r="P10" s="26"/>
    </row>
    <row r="11" spans="2:21" x14ac:dyDescent="0.25">
      <c r="H11" s="37">
        <v>0.5</v>
      </c>
      <c r="I11" s="38"/>
      <c r="K11" s="30">
        <f>IF(K9&lt;K10,K9,K10)</f>
        <v>0</v>
      </c>
      <c r="L11" s="27" t="s">
        <v>37</v>
      </c>
      <c r="M11" s="27"/>
      <c r="N11" s="27"/>
      <c r="O11" s="27"/>
      <c r="P11" s="26"/>
    </row>
    <row r="12" spans="2:21" x14ac:dyDescent="0.25">
      <c r="H12" s="37"/>
      <c r="I12" s="38"/>
      <c r="K12" s="26"/>
      <c r="L12" s="26"/>
      <c r="M12" s="26"/>
      <c r="N12" s="26"/>
      <c r="O12" s="26"/>
      <c r="P12" s="26"/>
    </row>
    <row r="13" spans="2:21" x14ac:dyDescent="0.25">
      <c r="H13" s="37">
        <v>100</v>
      </c>
      <c r="I13" s="38"/>
      <c r="K13" s="26"/>
      <c r="L13" s="26"/>
      <c r="M13" s="26"/>
      <c r="N13" s="26"/>
      <c r="O13" s="26"/>
      <c r="P13" s="26"/>
    </row>
    <row r="14" spans="2:21" x14ac:dyDescent="0.25">
      <c r="I14" s="38"/>
      <c r="K14" s="26"/>
      <c r="L14" s="26"/>
      <c r="M14" s="26"/>
      <c r="N14" s="26"/>
      <c r="O14" s="26"/>
      <c r="P14" s="26"/>
    </row>
    <row r="15" spans="2:21" x14ac:dyDescent="0.25">
      <c r="F15" s="40"/>
      <c r="K15" s="26"/>
      <c r="L15" s="26"/>
      <c r="M15" s="26"/>
      <c r="N15" s="26"/>
      <c r="O15" s="26"/>
      <c r="P15" s="26"/>
    </row>
    <row r="16" spans="2:21" x14ac:dyDescent="0.25">
      <c r="K16" s="26"/>
      <c r="L16" s="26"/>
      <c r="M16" s="26"/>
      <c r="N16" s="26"/>
      <c r="O16" s="26"/>
      <c r="P16" s="26"/>
    </row>
    <row r="17" spans="6:16" x14ac:dyDescent="0.25">
      <c r="K17" s="26"/>
      <c r="L17" s="26"/>
      <c r="M17" s="26"/>
      <c r="N17" s="26"/>
      <c r="O17" s="26"/>
      <c r="P17" s="26"/>
    </row>
    <row r="18" spans="6:16" x14ac:dyDescent="0.25">
      <c r="F18" s="31"/>
      <c r="K18" s="26"/>
      <c r="L18" s="26"/>
      <c r="M18" s="26"/>
      <c r="N18" s="26"/>
      <c r="O18" s="26"/>
      <c r="P18" s="26"/>
    </row>
    <row r="19" spans="6:16" x14ac:dyDescent="0.25">
      <c r="F19" s="31"/>
    </row>
    <row r="20" spans="6:16" x14ac:dyDescent="0.25">
      <c r="F20" s="40"/>
    </row>
    <row r="21" spans="6:16" x14ac:dyDescent="0.25">
      <c r="F21" s="40" t="s">
        <v>2</v>
      </c>
    </row>
  </sheetData>
  <sheetProtection sheet="1" objects="1" scenarios="1" selectLockedCells="1" selectUnlockedCells="1"/>
  <mergeCells count="1">
    <mergeCell ref="I4:I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34"/>
  <sheetViews>
    <sheetView showGridLines="0" zoomScale="150" zoomScaleNormal="150" workbookViewId="0">
      <selection activeCell="D5" sqref="D5"/>
    </sheetView>
  </sheetViews>
  <sheetFormatPr defaultRowHeight="15" x14ac:dyDescent="0.25"/>
  <cols>
    <col min="1" max="1" width="3.5703125" style="403" customWidth="1"/>
    <col min="2" max="2" width="64.28515625" style="403" customWidth="1"/>
    <col min="3" max="4" width="17.140625" style="403" customWidth="1"/>
    <col min="5" max="5" width="3.85546875" style="403" customWidth="1"/>
    <col min="6" max="16384" width="9.140625" style="403"/>
  </cols>
  <sheetData>
    <row r="1" spans="1:4" ht="15.75" thickBot="1" x14ac:dyDescent="0.3"/>
    <row r="2" spans="1:4" ht="15" customHeight="1" x14ac:dyDescent="0.25">
      <c r="C2" s="831" t="s">
        <v>1</v>
      </c>
      <c r="D2" s="712" t="s">
        <v>124</v>
      </c>
    </row>
    <row r="3" spans="1:4" ht="15" customHeight="1" thickBot="1" x14ac:dyDescent="0.3">
      <c r="B3" s="404" t="s">
        <v>156</v>
      </c>
      <c r="C3" s="832"/>
      <c r="D3" s="713"/>
    </row>
    <row r="4" spans="1:4" ht="21" thickBot="1" x14ac:dyDescent="0.4">
      <c r="A4" s="403" t="s">
        <v>2</v>
      </c>
      <c r="B4" s="405" t="s">
        <v>71</v>
      </c>
      <c r="C4" s="406"/>
      <c r="D4" s="405">
        <f>SUM(D15,D12,D8,D7,D6,D5)</f>
        <v>0</v>
      </c>
    </row>
    <row r="5" spans="1:4" ht="15.75" thickBot="1" x14ac:dyDescent="0.3">
      <c r="B5" s="407" t="s">
        <v>157</v>
      </c>
      <c r="C5" s="408">
        <v>0.2</v>
      </c>
      <c r="D5" s="191"/>
    </row>
    <row r="6" spans="1:4" ht="15.75" thickBot="1" x14ac:dyDescent="0.3">
      <c r="B6" s="409" t="s">
        <v>72</v>
      </c>
      <c r="C6" s="410">
        <v>0.15</v>
      </c>
      <c r="D6" s="192"/>
    </row>
    <row r="7" spans="1:4" ht="15.75" thickBot="1" x14ac:dyDescent="0.3">
      <c r="B7" s="411" t="s">
        <v>73</v>
      </c>
      <c r="C7" s="412">
        <v>0.1</v>
      </c>
      <c r="D7" s="192"/>
    </row>
    <row r="8" spans="1:4" x14ac:dyDescent="0.25">
      <c r="B8" s="413" t="s">
        <v>158</v>
      </c>
      <c r="C8" s="414" t="s">
        <v>74</v>
      </c>
      <c r="D8" s="415">
        <f>SUM(D9:D11)</f>
        <v>0</v>
      </c>
    </row>
    <row r="9" spans="1:4" x14ac:dyDescent="0.25">
      <c r="B9" s="416" t="s">
        <v>159</v>
      </c>
      <c r="C9" s="417">
        <v>0.35</v>
      </c>
      <c r="D9" s="184"/>
    </row>
    <row r="10" spans="1:4" x14ac:dyDescent="0.25">
      <c r="B10" s="416" t="s">
        <v>160</v>
      </c>
      <c r="C10" s="417">
        <v>0.2</v>
      </c>
      <c r="D10" s="184"/>
    </row>
    <row r="11" spans="1:4" ht="15.75" thickBot="1" x14ac:dyDescent="0.3">
      <c r="B11" s="418" t="s">
        <v>75</v>
      </c>
      <c r="C11" s="419">
        <v>0.1</v>
      </c>
      <c r="D11" s="185"/>
    </row>
    <row r="12" spans="1:4" x14ac:dyDescent="0.25">
      <c r="B12" s="420" t="s">
        <v>76</v>
      </c>
      <c r="C12" s="421" t="s">
        <v>77</v>
      </c>
      <c r="D12" s="415">
        <f>SUM(D13:D14)</f>
        <v>0</v>
      </c>
    </row>
    <row r="13" spans="1:4" x14ac:dyDescent="0.25">
      <c r="B13" s="422" t="s">
        <v>161</v>
      </c>
      <c r="C13" s="423">
        <v>0.1</v>
      </c>
      <c r="D13" s="184"/>
    </row>
    <row r="14" spans="1:4" ht="15.75" thickBot="1" x14ac:dyDescent="0.3">
      <c r="B14" s="424" t="s">
        <v>78</v>
      </c>
      <c r="C14" s="425">
        <v>0.05</v>
      </c>
      <c r="D14" s="185"/>
    </row>
    <row r="15" spans="1:4" ht="15.75" thickBot="1" x14ac:dyDescent="0.3">
      <c r="B15" s="426" t="s">
        <v>79</v>
      </c>
      <c r="C15" s="427">
        <v>0.1</v>
      </c>
      <c r="D15" s="192"/>
    </row>
    <row r="16" spans="1:4" x14ac:dyDescent="0.25">
      <c r="C16" s="428"/>
      <c r="D16" s="428"/>
    </row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34" spans="3:3" x14ac:dyDescent="0.25">
      <c r="C34" s="428"/>
    </row>
  </sheetData>
  <sheetProtection sheet="1" objects="1" scenarios="1" selectLockedCells="1"/>
  <mergeCells count="2">
    <mergeCell ref="C2:C3"/>
    <mergeCell ref="D2:D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47"/>
  <sheetViews>
    <sheetView showGridLines="0" zoomScale="90" zoomScaleNormal="90" workbookViewId="0">
      <selection activeCell="I5" sqref="I5"/>
    </sheetView>
  </sheetViews>
  <sheetFormatPr defaultRowHeight="15" x14ac:dyDescent="0.25"/>
  <cols>
    <col min="1" max="1" width="3.5703125" style="217" customWidth="1"/>
    <col min="2" max="2" width="8.5703125" style="217" customWidth="1"/>
    <col min="3" max="3" width="55.7109375" style="217" customWidth="1"/>
    <col min="4" max="4" width="17.140625" style="218" customWidth="1"/>
    <col min="5" max="5" width="17" style="218" customWidth="1"/>
    <col min="6" max="6" width="17.140625" style="218" customWidth="1"/>
    <col min="7" max="7" width="16.85546875" style="218" customWidth="1"/>
    <col min="8" max="8" width="16.5703125" style="218" customWidth="1"/>
    <col min="9" max="10" width="15.5703125" style="217" customWidth="1"/>
    <col min="11" max="11" width="9.140625" style="217"/>
    <col min="12" max="12" width="18.140625" style="217" bestFit="1" customWidth="1"/>
    <col min="13" max="16384" width="9.140625" style="217"/>
  </cols>
  <sheetData>
    <row r="1" spans="2:10" ht="15.75" thickBot="1" x14ac:dyDescent="0.3"/>
    <row r="2" spans="2:10" ht="15" customHeight="1" x14ac:dyDescent="0.25">
      <c r="B2" s="849" t="s">
        <v>209</v>
      </c>
      <c r="C2" s="850"/>
      <c r="D2" s="835" t="s">
        <v>210</v>
      </c>
      <c r="E2" s="853" t="s">
        <v>211</v>
      </c>
      <c r="F2" s="835" t="s">
        <v>212</v>
      </c>
      <c r="G2" s="855" t="s">
        <v>122</v>
      </c>
      <c r="H2" s="857" t="s">
        <v>123</v>
      </c>
      <c r="I2" s="838" t="s">
        <v>116</v>
      </c>
      <c r="J2" s="840" t="s">
        <v>273</v>
      </c>
    </row>
    <row r="3" spans="2:10" ht="15.75" thickBot="1" x14ac:dyDescent="0.3">
      <c r="B3" s="851"/>
      <c r="C3" s="852"/>
      <c r="D3" s="836"/>
      <c r="E3" s="854"/>
      <c r="F3" s="836"/>
      <c r="G3" s="856"/>
      <c r="H3" s="858"/>
      <c r="I3" s="839"/>
      <c r="J3" s="841"/>
    </row>
    <row r="4" spans="2:10" x14ac:dyDescent="0.25">
      <c r="B4" s="219" t="s">
        <v>213</v>
      </c>
      <c r="C4" s="220"/>
      <c r="D4" s="221"/>
      <c r="E4" s="221"/>
      <c r="F4" s="221"/>
      <c r="G4" s="222"/>
      <c r="H4" s="221"/>
      <c r="I4" s="223"/>
      <c r="J4" s="224"/>
    </row>
    <row r="5" spans="2:10" ht="15.75" thickBot="1" x14ac:dyDescent="0.3">
      <c r="B5" s="225"/>
      <c r="C5" s="226" t="s">
        <v>214</v>
      </c>
      <c r="D5" s="227" t="s">
        <v>215</v>
      </c>
      <c r="E5" s="227" t="s">
        <v>216</v>
      </c>
      <c r="F5" s="227">
        <v>30</v>
      </c>
      <c r="G5" s="228">
        <f>F5/$F$30</f>
        <v>0.05</v>
      </c>
      <c r="H5" s="229">
        <f>G5*6</f>
        <v>0.30000000000000004</v>
      </c>
      <c r="I5" s="291">
        <v>15</v>
      </c>
      <c r="J5" s="231">
        <f>(I5/600)*$H$30</f>
        <v>0.15000000000000002</v>
      </c>
    </row>
    <row r="6" spans="2:10" x14ac:dyDescent="0.25">
      <c r="B6" s="219" t="s">
        <v>217</v>
      </c>
      <c r="C6" s="220"/>
      <c r="D6" s="221"/>
      <c r="E6" s="221"/>
      <c r="F6" s="221"/>
      <c r="G6" s="232" t="s">
        <v>2</v>
      </c>
      <c r="H6" s="233" t="s">
        <v>2</v>
      </c>
      <c r="I6" s="234"/>
      <c r="J6" s="235" t="s">
        <v>2</v>
      </c>
    </row>
    <row r="7" spans="2:10" x14ac:dyDescent="0.25">
      <c r="B7" s="236"/>
      <c r="C7" s="237" t="s">
        <v>218</v>
      </c>
      <c r="D7" s="238">
        <v>1</v>
      </c>
      <c r="E7" s="238">
        <v>12</v>
      </c>
      <c r="F7" s="238">
        <v>12</v>
      </c>
      <c r="G7" s="239">
        <f t="shared" ref="G7:G29" si="0">F7/$F$30</f>
        <v>0.02</v>
      </c>
      <c r="H7" s="240">
        <f t="shared" ref="H7:H29" si="1">G7*6</f>
        <v>0.12</v>
      </c>
      <c r="I7" s="184">
        <v>6</v>
      </c>
      <c r="J7" s="241">
        <f t="shared" ref="J7:J29" si="2">(I7/600)*$H$30</f>
        <v>6.0000000000000012E-2</v>
      </c>
    </row>
    <row r="8" spans="2:10" ht="15.75" thickBot="1" x14ac:dyDescent="0.3">
      <c r="B8" s="225"/>
      <c r="C8" s="226" t="s">
        <v>219</v>
      </c>
      <c r="D8" s="242" t="s">
        <v>220</v>
      </c>
      <c r="E8" s="243" t="s">
        <v>221</v>
      </c>
      <c r="F8" s="242">
        <v>24</v>
      </c>
      <c r="G8" s="244">
        <f t="shared" si="0"/>
        <v>0.04</v>
      </c>
      <c r="H8" s="245">
        <f t="shared" si="1"/>
        <v>0.24</v>
      </c>
      <c r="I8" s="185">
        <v>12</v>
      </c>
      <c r="J8" s="246">
        <f t="shared" si="2"/>
        <v>0.12000000000000002</v>
      </c>
    </row>
    <row r="9" spans="2:10" ht="15.75" thickBot="1" x14ac:dyDescent="0.3">
      <c r="B9" s="247" t="s">
        <v>222</v>
      </c>
      <c r="C9" s="248"/>
      <c r="D9" s="249">
        <v>1</v>
      </c>
      <c r="E9" s="249">
        <v>100</v>
      </c>
      <c r="F9" s="249">
        <v>100</v>
      </c>
      <c r="G9" s="250">
        <f t="shared" si="0"/>
        <v>0.16666666666666666</v>
      </c>
      <c r="H9" s="251">
        <f t="shared" si="1"/>
        <v>1</v>
      </c>
      <c r="I9" s="292">
        <v>50</v>
      </c>
      <c r="J9" s="252">
        <f t="shared" si="2"/>
        <v>0.5</v>
      </c>
    </row>
    <row r="10" spans="2:10" x14ac:dyDescent="0.25">
      <c r="B10" s="219" t="s">
        <v>223</v>
      </c>
      <c r="C10" s="220"/>
      <c r="D10" s="221"/>
      <c r="E10" s="221"/>
      <c r="F10" s="221"/>
      <c r="G10" s="232" t="s">
        <v>2</v>
      </c>
      <c r="H10" s="233" t="s">
        <v>2</v>
      </c>
      <c r="I10" s="234"/>
      <c r="J10" s="235" t="s">
        <v>2</v>
      </c>
    </row>
    <row r="11" spans="2:10" x14ac:dyDescent="0.25">
      <c r="B11" s="236"/>
      <c r="C11" s="237" t="s">
        <v>224</v>
      </c>
      <c r="D11" s="238">
        <v>1</v>
      </c>
      <c r="E11" s="238">
        <v>20</v>
      </c>
      <c r="F11" s="238">
        <v>20</v>
      </c>
      <c r="G11" s="239">
        <f t="shared" si="0"/>
        <v>3.3333333333333333E-2</v>
      </c>
      <c r="H11" s="240">
        <f t="shared" si="1"/>
        <v>0.2</v>
      </c>
      <c r="I11" s="184">
        <v>10</v>
      </c>
      <c r="J11" s="241">
        <f t="shared" si="2"/>
        <v>0.10000000000000002</v>
      </c>
    </row>
    <row r="12" spans="2:10" x14ac:dyDescent="0.25">
      <c r="B12" s="236"/>
      <c r="C12" s="237" t="s">
        <v>225</v>
      </c>
      <c r="D12" s="238">
        <v>1</v>
      </c>
      <c r="E12" s="238">
        <v>30</v>
      </c>
      <c r="F12" s="238">
        <v>30</v>
      </c>
      <c r="G12" s="239">
        <f t="shared" si="0"/>
        <v>0.05</v>
      </c>
      <c r="H12" s="240">
        <f t="shared" si="1"/>
        <v>0.30000000000000004</v>
      </c>
      <c r="I12" s="184">
        <v>15</v>
      </c>
      <c r="J12" s="241">
        <f t="shared" si="2"/>
        <v>0.15000000000000002</v>
      </c>
    </row>
    <row r="13" spans="2:10" ht="15.75" thickBot="1" x14ac:dyDescent="0.3">
      <c r="B13" s="225"/>
      <c r="C13" s="253" t="s">
        <v>226</v>
      </c>
      <c r="D13" s="242">
        <v>2</v>
      </c>
      <c r="E13" s="242">
        <v>10</v>
      </c>
      <c r="F13" s="242">
        <v>20</v>
      </c>
      <c r="G13" s="244">
        <f t="shared" si="0"/>
        <v>3.3333333333333333E-2</v>
      </c>
      <c r="H13" s="245">
        <f t="shared" si="1"/>
        <v>0.2</v>
      </c>
      <c r="I13" s="185">
        <v>10</v>
      </c>
      <c r="J13" s="246">
        <f t="shared" si="2"/>
        <v>0.10000000000000002</v>
      </c>
    </row>
    <row r="14" spans="2:10" x14ac:dyDescent="0.25">
      <c r="B14" s="847" t="s">
        <v>227</v>
      </c>
      <c r="C14" s="220" t="s">
        <v>228</v>
      </c>
      <c r="D14" s="254">
        <v>4</v>
      </c>
      <c r="E14" s="254">
        <v>24</v>
      </c>
      <c r="F14" s="254">
        <v>96</v>
      </c>
      <c r="G14" s="255">
        <f t="shared" si="0"/>
        <v>0.16</v>
      </c>
      <c r="H14" s="256">
        <f t="shared" si="1"/>
        <v>0.96</v>
      </c>
      <c r="I14" s="293">
        <v>48</v>
      </c>
      <c r="J14" s="257">
        <f t="shared" si="2"/>
        <v>0.48000000000000009</v>
      </c>
    </row>
    <row r="15" spans="2:10" ht="15.75" thickBot="1" x14ac:dyDescent="0.3">
      <c r="B15" s="848"/>
      <c r="C15" s="226" t="s">
        <v>229</v>
      </c>
      <c r="D15" s="242">
        <v>4</v>
      </c>
      <c r="E15" s="242">
        <v>6</v>
      </c>
      <c r="F15" s="242">
        <v>24</v>
      </c>
      <c r="G15" s="244">
        <f t="shared" si="0"/>
        <v>0.04</v>
      </c>
      <c r="H15" s="245">
        <f t="shared" si="1"/>
        <v>0.24</v>
      </c>
      <c r="I15" s="185">
        <v>12</v>
      </c>
      <c r="J15" s="246">
        <f t="shared" si="2"/>
        <v>0.12000000000000002</v>
      </c>
    </row>
    <row r="16" spans="2:10" ht="15.75" thickBot="1" x14ac:dyDescent="0.3">
      <c r="B16" s="258" t="s">
        <v>230</v>
      </c>
      <c r="C16" s="259"/>
      <c r="D16" s="260">
        <v>2</v>
      </c>
      <c r="E16" s="260">
        <v>2</v>
      </c>
      <c r="F16" s="260">
        <v>4</v>
      </c>
      <c r="G16" s="261">
        <f t="shared" si="0"/>
        <v>6.6666666666666671E-3</v>
      </c>
      <c r="H16" s="262">
        <f t="shared" si="1"/>
        <v>0.04</v>
      </c>
      <c r="I16" s="294">
        <v>2</v>
      </c>
      <c r="J16" s="263">
        <f t="shared" si="2"/>
        <v>2.0000000000000004E-2</v>
      </c>
    </row>
    <row r="17" spans="2:11" ht="15.75" thickBot="1" x14ac:dyDescent="0.3">
      <c r="B17" s="264" t="s">
        <v>231</v>
      </c>
      <c r="C17" s="265"/>
      <c r="D17" s="260">
        <v>2</v>
      </c>
      <c r="E17" s="260">
        <v>2</v>
      </c>
      <c r="F17" s="260">
        <v>4</v>
      </c>
      <c r="G17" s="261">
        <f t="shared" si="0"/>
        <v>6.6666666666666671E-3</v>
      </c>
      <c r="H17" s="262">
        <f t="shared" si="1"/>
        <v>0.04</v>
      </c>
      <c r="I17" s="294">
        <v>2</v>
      </c>
      <c r="J17" s="263">
        <f t="shared" si="2"/>
        <v>2.0000000000000004E-2</v>
      </c>
    </row>
    <row r="18" spans="2:11" ht="15.75" thickBot="1" x14ac:dyDescent="0.3">
      <c r="B18" s="266" t="s">
        <v>232</v>
      </c>
      <c r="C18" s="265"/>
      <c r="D18" s="260">
        <v>1</v>
      </c>
      <c r="E18" s="260">
        <v>4</v>
      </c>
      <c r="F18" s="260">
        <v>4</v>
      </c>
      <c r="G18" s="261">
        <f t="shared" si="0"/>
        <v>6.6666666666666671E-3</v>
      </c>
      <c r="H18" s="262">
        <f t="shared" si="1"/>
        <v>0.04</v>
      </c>
      <c r="I18" s="294">
        <v>2</v>
      </c>
      <c r="J18" s="263">
        <f t="shared" si="2"/>
        <v>2.0000000000000004E-2</v>
      </c>
    </row>
    <row r="19" spans="2:11" ht="15.75" thickBot="1" x14ac:dyDescent="0.3">
      <c r="B19" s="266" t="s">
        <v>233</v>
      </c>
      <c r="C19" s="265"/>
      <c r="D19" s="260">
        <v>1</v>
      </c>
      <c r="E19" s="260">
        <v>4</v>
      </c>
      <c r="F19" s="260">
        <v>4</v>
      </c>
      <c r="G19" s="261">
        <f t="shared" si="0"/>
        <v>6.6666666666666671E-3</v>
      </c>
      <c r="H19" s="262">
        <f t="shared" si="1"/>
        <v>0.04</v>
      </c>
      <c r="I19" s="294">
        <v>2</v>
      </c>
      <c r="J19" s="263">
        <f t="shared" si="2"/>
        <v>2.0000000000000004E-2</v>
      </c>
    </row>
    <row r="20" spans="2:11" ht="15.75" thickBot="1" x14ac:dyDescent="0.3">
      <c r="B20" s="267" t="s">
        <v>234</v>
      </c>
      <c r="C20" s="268"/>
      <c r="D20" s="249">
        <v>1</v>
      </c>
      <c r="E20" s="249">
        <v>4</v>
      </c>
      <c r="F20" s="249">
        <v>4</v>
      </c>
      <c r="G20" s="250">
        <f t="shared" si="0"/>
        <v>6.6666666666666671E-3</v>
      </c>
      <c r="H20" s="251">
        <f t="shared" si="1"/>
        <v>0.04</v>
      </c>
      <c r="I20" s="292">
        <v>2</v>
      </c>
      <c r="J20" s="252">
        <f t="shared" si="2"/>
        <v>2.0000000000000004E-2</v>
      </c>
    </row>
    <row r="21" spans="2:11" x14ac:dyDescent="0.25">
      <c r="B21" s="219" t="s">
        <v>235</v>
      </c>
      <c r="C21" s="220"/>
      <c r="D21" s="221"/>
      <c r="E21" s="221"/>
      <c r="F21" s="221"/>
      <c r="G21" s="232" t="s">
        <v>2</v>
      </c>
      <c r="H21" s="233" t="s">
        <v>2</v>
      </c>
      <c r="I21" s="234"/>
      <c r="J21" s="235" t="s">
        <v>2</v>
      </c>
    </row>
    <row r="22" spans="2:11" x14ac:dyDescent="0.25">
      <c r="B22" s="236"/>
      <c r="C22" s="237" t="s">
        <v>236</v>
      </c>
      <c r="D22" s="238">
        <v>1</v>
      </c>
      <c r="E22" s="238">
        <v>32</v>
      </c>
      <c r="F22" s="238">
        <v>32</v>
      </c>
      <c r="G22" s="239">
        <f t="shared" si="0"/>
        <v>5.3333333333333337E-2</v>
      </c>
      <c r="H22" s="240">
        <f t="shared" si="1"/>
        <v>0.32</v>
      </c>
      <c r="I22" s="184">
        <v>16</v>
      </c>
      <c r="J22" s="241">
        <f t="shared" si="2"/>
        <v>0.16000000000000003</v>
      </c>
    </row>
    <row r="23" spans="2:11" ht="15.75" thickBot="1" x14ac:dyDescent="0.3">
      <c r="B23" s="225"/>
      <c r="C23" s="226" t="s">
        <v>237</v>
      </c>
      <c r="D23" s="269">
        <v>1</v>
      </c>
      <c r="E23" s="269">
        <v>16</v>
      </c>
      <c r="F23" s="269">
        <v>16</v>
      </c>
      <c r="G23" s="270">
        <f t="shared" si="0"/>
        <v>2.6666666666666668E-2</v>
      </c>
      <c r="H23" s="271">
        <f t="shared" si="1"/>
        <v>0.16</v>
      </c>
      <c r="I23" s="295">
        <v>8</v>
      </c>
      <c r="J23" s="272">
        <f t="shared" si="2"/>
        <v>8.0000000000000016E-2</v>
      </c>
    </row>
    <row r="24" spans="2:11" x14ac:dyDescent="0.25">
      <c r="B24" s="219" t="s">
        <v>238</v>
      </c>
      <c r="C24" s="220"/>
      <c r="D24" s="221"/>
      <c r="E24" s="221"/>
      <c r="F24" s="221"/>
      <c r="G24" s="232" t="s">
        <v>2</v>
      </c>
      <c r="H24" s="233" t="s">
        <v>2</v>
      </c>
      <c r="I24" s="234"/>
      <c r="J24" s="235" t="s">
        <v>2</v>
      </c>
    </row>
    <row r="25" spans="2:11" x14ac:dyDescent="0.25">
      <c r="B25" s="236"/>
      <c r="C25" s="237" t="s">
        <v>239</v>
      </c>
      <c r="D25" s="238">
        <v>1</v>
      </c>
      <c r="E25" s="238">
        <v>10</v>
      </c>
      <c r="F25" s="238">
        <v>10</v>
      </c>
      <c r="G25" s="239">
        <f t="shared" si="0"/>
        <v>1.6666666666666666E-2</v>
      </c>
      <c r="H25" s="240">
        <f t="shared" si="1"/>
        <v>0.1</v>
      </c>
      <c r="I25" s="184">
        <v>5</v>
      </c>
      <c r="J25" s="241">
        <f t="shared" si="2"/>
        <v>5.000000000000001E-2</v>
      </c>
    </row>
    <row r="26" spans="2:11" ht="15.75" thickBot="1" x14ac:dyDescent="0.3">
      <c r="B26" s="236"/>
      <c r="C26" s="237" t="s">
        <v>240</v>
      </c>
      <c r="D26" s="242">
        <v>1</v>
      </c>
      <c r="E26" s="242">
        <v>16</v>
      </c>
      <c r="F26" s="242">
        <v>16</v>
      </c>
      <c r="G26" s="244">
        <f t="shared" si="0"/>
        <v>2.6666666666666668E-2</v>
      </c>
      <c r="H26" s="245">
        <f t="shared" si="1"/>
        <v>0.16</v>
      </c>
      <c r="I26" s="185">
        <v>8</v>
      </c>
      <c r="J26" s="246">
        <f t="shared" si="2"/>
        <v>8.0000000000000016E-2</v>
      </c>
    </row>
    <row r="27" spans="2:11" ht="15.75" thickBot="1" x14ac:dyDescent="0.3">
      <c r="B27" s="219" t="s">
        <v>241</v>
      </c>
      <c r="C27" s="268"/>
      <c r="D27" s="227"/>
      <c r="E27" s="227"/>
      <c r="F27" s="227"/>
      <c r="G27" s="228" t="s">
        <v>2</v>
      </c>
      <c r="H27" s="229" t="s">
        <v>2</v>
      </c>
      <c r="I27" s="230"/>
      <c r="J27" s="231" t="s">
        <v>2</v>
      </c>
    </row>
    <row r="28" spans="2:11" x14ac:dyDescent="0.25">
      <c r="B28" s="236"/>
      <c r="C28" s="237" t="s">
        <v>278</v>
      </c>
      <c r="D28" s="221">
        <v>1</v>
      </c>
      <c r="E28" s="221">
        <v>100</v>
      </c>
      <c r="F28" s="221">
        <v>100</v>
      </c>
      <c r="G28" s="232">
        <f t="shared" si="0"/>
        <v>0.16666666666666666</v>
      </c>
      <c r="H28" s="233">
        <f t="shared" si="1"/>
        <v>1</v>
      </c>
      <c r="I28" s="296">
        <v>50</v>
      </c>
      <c r="J28" s="235">
        <f t="shared" si="2"/>
        <v>0.5</v>
      </c>
    </row>
    <row r="29" spans="2:11" ht="15.75" thickBot="1" x14ac:dyDescent="0.3">
      <c r="B29" s="225"/>
      <c r="C29" s="226" t="s">
        <v>279</v>
      </c>
      <c r="D29" s="242">
        <v>1</v>
      </c>
      <c r="E29" s="242">
        <v>50</v>
      </c>
      <c r="F29" s="242">
        <v>50</v>
      </c>
      <c r="G29" s="244">
        <f t="shared" si="0"/>
        <v>8.3333333333333329E-2</v>
      </c>
      <c r="H29" s="245">
        <f t="shared" si="1"/>
        <v>0.5</v>
      </c>
      <c r="I29" s="297">
        <v>25</v>
      </c>
      <c r="J29" s="246">
        <f t="shared" si="2"/>
        <v>0.25</v>
      </c>
    </row>
    <row r="30" spans="2:11" ht="15.75" thickBot="1" x14ac:dyDescent="0.3">
      <c r="B30" s="833" t="s">
        <v>242</v>
      </c>
      <c r="C30" s="834"/>
      <c r="D30" s="273"/>
      <c r="E30" s="273"/>
      <c r="F30" s="274">
        <f>SUM(F5:F29)</f>
        <v>600</v>
      </c>
      <c r="G30" s="275">
        <f>SUM(G5:G29)</f>
        <v>1.0000000000000002</v>
      </c>
      <c r="H30" s="276">
        <f>SUM(H5:H29)</f>
        <v>6.0000000000000009</v>
      </c>
      <c r="I30" s="277">
        <f>SUM(I4:I29)</f>
        <v>300</v>
      </c>
      <c r="J30" s="278">
        <f>SUM(J4:J29)</f>
        <v>3.0000000000000004</v>
      </c>
      <c r="K30" s="279"/>
    </row>
    <row r="32" spans="2:11" ht="15.75" thickBot="1" x14ac:dyDescent="0.3">
      <c r="I32" s="280"/>
      <c r="J32" s="280"/>
    </row>
    <row r="33" spans="2:10" s="280" customFormat="1" ht="15.75" thickBot="1" x14ac:dyDescent="0.3">
      <c r="B33" s="219" t="s">
        <v>243</v>
      </c>
      <c r="C33" s="281"/>
      <c r="D33" s="282"/>
      <c r="E33" s="282"/>
      <c r="F33" s="835" t="s">
        <v>212</v>
      </c>
      <c r="G33" s="283"/>
      <c r="H33" s="842" t="s">
        <v>280</v>
      </c>
      <c r="I33" s="842"/>
      <c r="J33" s="842"/>
    </row>
    <row r="34" spans="2:10" ht="15.75" thickBot="1" x14ac:dyDescent="0.3">
      <c r="B34" s="265" t="s">
        <v>244</v>
      </c>
      <c r="C34" s="284"/>
      <c r="D34" s="285"/>
      <c r="E34" s="286"/>
      <c r="F34" s="836"/>
      <c r="H34" s="842"/>
      <c r="I34" s="842"/>
      <c r="J34" s="842"/>
    </row>
    <row r="35" spans="2:10" ht="15.75" thickBot="1" x14ac:dyDescent="0.3">
      <c r="B35" s="265"/>
      <c r="C35" s="284" t="s">
        <v>245</v>
      </c>
      <c r="D35" s="285"/>
      <c r="E35" s="286"/>
      <c r="F35" s="260">
        <v>100</v>
      </c>
      <c r="H35" s="283" t="s">
        <v>1</v>
      </c>
      <c r="I35" s="283" t="s">
        <v>275</v>
      </c>
      <c r="J35" s="283" t="s">
        <v>276</v>
      </c>
    </row>
    <row r="36" spans="2:10" ht="15.75" thickBot="1" x14ac:dyDescent="0.3">
      <c r="B36" s="265"/>
      <c r="C36" s="284" t="s">
        <v>246</v>
      </c>
      <c r="D36" s="285"/>
      <c r="E36" s="286"/>
      <c r="F36" s="260">
        <v>75</v>
      </c>
      <c r="H36" s="843">
        <f>H30</f>
        <v>6.0000000000000009</v>
      </c>
      <c r="I36" s="845">
        <f>I30</f>
        <v>300</v>
      </c>
      <c r="J36" s="846">
        <f>J30</f>
        <v>3.0000000000000004</v>
      </c>
    </row>
    <row r="37" spans="2:10" ht="15.75" thickBot="1" x14ac:dyDescent="0.3">
      <c r="B37" s="265"/>
      <c r="C37" s="284" t="s">
        <v>247</v>
      </c>
      <c r="D37" s="285"/>
      <c r="E37" s="286"/>
      <c r="F37" s="260">
        <v>50</v>
      </c>
      <c r="H37" s="844"/>
      <c r="I37" s="844"/>
      <c r="J37" s="844"/>
    </row>
    <row r="38" spans="2:10" ht="15.75" thickBot="1" x14ac:dyDescent="0.3">
      <c r="B38" s="265"/>
      <c r="C38" s="284" t="s">
        <v>248</v>
      </c>
      <c r="D38" s="285"/>
      <c r="E38" s="286"/>
      <c r="F38" s="260">
        <v>25</v>
      </c>
    </row>
    <row r="39" spans="2:10" ht="15.75" thickBot="1" x14ac:dyDescent="0.3">
      <c r="B39" s="265"/>
      <c r="C39" s="284" t="s">
        <v>249</v>
      </c>
      <c r="D39" s="285"/>
      <c r="E39" s="286"/>
      <c r="F39" s="260">
        <v>0</v>
      </c>
    </row>
    <row r="40" spans="2:10" ht="15.75" thickBot="1" x14ac:dyDescent="0.3">
      <c r="I40" s="280"/>
      <c r="J40" s="280"/>
    </row>
    <row r="41" spans="2:10" s="280" customFormat="1" ht="15.75" thickBot="1" x14ac:dyDescent="0.3">
      <c r="B41" s="287" t="s">
        <v>250</v>
      </c>
      <c r="C41" s="288"/>
      <c r="D41" s="289"/>
      <c r="E41" s="290"/>
      <c r="F41" s="835" t="s">
        <v>212</v>
      </c>
      <c r="G41" s="283"/>
      <c r="H41" s="283"/>
      <c r="I41" s="217"/>
      <c r="J41" s="217"/>
    </row>
    <row r="42" spans="2:10" ht="15.75" thickBot="1" x14ac:dyDescent="0.3">
      <c r="B42" s="265" t="s">
        <v>244</v>
      </c>
      <c r="C42" s="284"/>
      <c r="D42" s="285"/>
      <c r="E42" s="286"/>
      <c r="F42" s="837"/>
    </row>
    <row r="43" spans="2:10" ht="15.75" thickBot="1" x14ac:dyDescent="0.3">
      <c r="B43" s="265"/>
      <c r="C43" s="284" t="s">
        <v>245</v>
      </c>
      <c r="D43" s="285"/>
      <c r="E43" s="286"/>
      <c r="F43" s="249">
        <v>50</v>
      </c>
    </row>
    <row r="44" spans="2:10" ht="15.75" thickBot="1" x14ac:dyDescent="0.3">
      <c r="B44" s="265"/>
      <c r="C44" s="284" t="s">
        <v>246</v>
      </c>
      <c r="D44" s="285"/>
      <c r="E44" s="286"/>
      <c r="F44" s="260">
        <v>37</v>
      </c>
    </row>
    <row r="45" spans="2:10" ht="15.75" thickBot="1" x14ac:dyDescent="0.3">
      <c r="B45" s="265"/>
      <c r="C45" s="284" t="s">
        <v>247</v>
      </c>
      <c r="D45" s="285"/>
      <c r="E45" s="286"/>
      <c r="F45" s="260">
        <v>25</v>
      </c>
    </row>
    <row r="46" spans="2:10" ht="15.75" thickBot="1" x14ac:dyDescent="0.3">
      <c r="B46" s="265"/>
      <c r="C46" s="284" t="s">
        <v>248</v>
      </c>
      <c r="D46" s="285"/>
      <c r="E46" s="286"/>
      <c r="F46" s="260">
        <v>12</v>
      </c>
    </row>
    <row r="47" spans="2:10" ht="15.75" thickBot="1" x14ac:dyDescent="0.3">
      <c r="B47" s="265"/>
      <c r="C47" s="284" t="s">
        <v>249</v>
      </c>
      <c r="D47" s="285"/>
      <c r="E47" s="286"/>
      <c r="F47" s="260">
        <v>0</v>
      </c>
    </row>
  </sheetData>
  <sheetProtection sheet="1" objects="1" scenarios="1" selectLockedCells="1"/>
  <mergeCells count="16">
    <mergeCell ref="B30:C30"/>
    <mergeCell ref="F33:F34"/>
    <mergeCell ref="F41:F42"/>
    <mergeCell ref="I2:I3"/>
    <mergeCell ref="J2:J3"/>
    <mergeCell ref="H33:J34"/>
    <mergeCell ref="H36:H37"/>
    <mergeCell ref="I36:I37"/>
    <mergeCell ref="J36:J37"/>
    <mergeCell ref="B14:B15"/>
    <mergeCell ref="B2:C3"/>
    <mergeCell ref="D2:D3"/>
    <mergeCell ref="E2:E3"/>
    <mergeCell ref="F2:F3"/>
    <mergeCell ref="G2:G3"/>
    <mergeCell ref="H2:H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AU53"/>
  <sheetViews>
    <sheetView zoomScale="120" zoomScaleNormal="120" workbookViewId="0">
      <selection activeCell="K34" sqref="K34"/>
    </sheetView>
  </sheetViews>
  <sheetFormatPr defaultRowHeight="15" x14ac:dyDescent="0.25"/>
  <cols>
    <col min="1" max="1" width="2.7109375" style="5" customWidth="1"/>
    <col min="2" max="2" width="9.140625" style="5"/>
    <col min="3" max="3" width="9.140625" style="5" customWidth="1"/>
    <col min="4" max="4" width="13.7109375" style="5" customWidth="1"/>
    <col min="5" max="6" width="13.5703125" style="5" customWidth="1"/>
    <col min="7" max="7" width="1.42578125" style="5" customWidth="1"/>
    <col min="8" max="8" width="6.7109375" style="5" customWidth="1"/>
    <col min="9" max="9" width="13.7109375" style="5" bestFit="1" customWidth="1"/>
    <col min="10" max="10" width="6.42578125" style="5" customWidth="1"/>
    <col min="11" max="11" width="19.140625" style="5" bestFit="1" customWidth="1"/>
    <col min="12" max="12" width="6.42578125" style="5" customWidth="1"/>
    <col min="13" max="13" width="13.7109375" style="5" customWidth="1"/>
    <col min="14" max="14" width="6.42578125" style="5" customWidth="1"/>
    <col min="15" max="15" width="3.5703125" style="5" customWidth="1"/>
    <col min="16" max="17" width="9.140625" style="5"/>
    <col min="18" max="19" width="13.7109375" style="5" customWidth="1"/>
    <col min="20" max="20" width="16.5703125" style="5" customWidth="1"/>
    <col min="21" max="21" width="2.85546875" style="5" customWidth="1"/>
    <col min="22" max="43" width="9.140625" style="5"/>
    <col min="44" max="44" width="5.5703125" style="6" bestFit="1" customWidth="1"/>
    <col min="45" max="45" width="2.85546875" style="5" bestFit="1" customWidth="1"/>
    <col min="46" max="46" width="6" style="6" customWidth="1"/>
    <col min="47" max="16384" width="9.140625" style="5"/>
  </cols>
  <sheetData>
    <row r="1" spans="2:47" ht="3.75" customHeight="1" thickBot="1" x14ac:dyDescent="0.3"/>
    <row r="2" spans="2:47" s="4" customFormat="1" ht="15.75" customHeight="1" x14ac:dyDescent="0.25">
      <c r="B2" s="4" t="s">
        <v>104</v>
      </c>
      <c r="F2" s="172"/>
      <c r="G2" s="173"/>
      <c r="H2" s="680" t="s">
        <v>354</v>
      </c>
      <c r="I2" s="681"/>
      <c r="J2" s="681"/>
      <c r="K2" s="681"/>
      <c r="L2" s="681"/>
      <c r="M2" s="681"/>
      <c r="N2" s="682"/>
      <c r="O2" s="174"/>
      <c r="P2" s="4" t="s">
        <v>104</v>
      </c>
      <c r="T2" s="172"/>
      <c r="AQ2" s="4" t="s">
        <v>81</v>
      </c>
      <c r="AR2" s="391"/>
      <c r="AT2" s="391"/>
    </row>
    <row r="3" spans="2:47" ht="15.75" customHeight="1" thickBot="1" x14ac:dyDescent="0.3">
      <c r="B3" s="686" t="s">
        <v>0</v>
      </c>
      <c r="C3" s="686" t="s">
        <v>1</v>
      </c>
      <c r="D3" s="670" t="s">
        <v>112</v>
      </c>
      <c r="E3" s="670"/>
      <c r="F3" s="670"/>
      <c r="G3" s="173"/>
      <c r="H3" s="683"/>
      <c r="I3" s="684"/>
      <c r="J3" s="684"/>
      <c r="K3" s="684"/>
      <c r="L3" s="684"/>
      <c r="M3" s="684"/>
      <c r="N3" s="685"/>
      <c r="O3" s="174"/>
      <c r="P3" s="686" t="s">
        <v>0</v>
      </c>
      <c r="Q3" s="686" t="s">
        <v>1</v>
      </c>
      <c r="R3" s="670" t="s">
        <v>338</v>
      </c>
      <c r="S3" s="670"/>
      <c r="T3" s="670"/>
    </row>
    <row r="4" spans="2:47" ht="15.75" customHeight="1" thickBot="1" x14ac:dyDescent="0.3">
      <c r="B4" s="686"/>
      <c r="C4" s="686"/>
      <c r="D4" s="671"/>
      <c r="E4" s="671"/>
      <c r="F4" s="671"/>
      <c r="P4" s="686"/>
      <c r="Q4" s="686"/>
      <c r="R4" s="671"/>
      <c r="S4" s="671"/>
      <c r="T4" s="671"/>
      <c r="AQ4" s="391" t="s">
        <v>29</v>
      </c>
      <c r="AR4" s="668" t="s">
        <v>30</v>
      </c>
      <c r="AS4" s="669"/>
      <c r="AT4" s="669"/>
    </row>
    <row r="5" spans="2:47" s="7" customFormat="1" ht="15.75" customHeight="1" thickBot="1" x14ac:dyDescent="0.3">
      <c r="B5" s="687" t="s">
        <v>80</v>
      </c>
      <c r="C5" s="688"/>
      <c r="D5" s="688"/>
      <c r="E5" s="688"/>
      <c r="F5" s="689"/>
      <c r="G5" s="5"/>
      <c r="H5" s="9"/>
      <c r="I5" s="10"/>
      <c r="J5" s="10"/>
      <c r="K5" s="10"/>
      <c r="L5" s="10"/>
      <c r="M5" s="10"/>
      <c r="N5" s="150"/>
      <c r="P5" s="687" t="s">
        <v>80</v>
      </c>
      <c r="Q5" s="688"/>
      <c r="R5" s="688"/>
      <c r="S5" s="688"/>
      <c r="T5" s="689"/>
      <c r="AQ5" s="11">
        <v>1</v>
      </c>
      <c r="AR5" s="12">
        <v>90</v>
      </c>
      <c r="AS5" s="13" t="s">
        <v>31</v>
      </c>
      <c r="AT5" s="11" t="s">
        <v>32</v>
      </c>
    </row>
    <row r="6" spans="2:47" ht="15.75" customHeight="1" x14ac:dyDescent="0.25">
      <c r="B6" s="108">
        <f>'400'!D5</f>
        <v>0</v>
      </c>
      <c r="C6" s="105">
        <v>3</v>
      </c>
      <c r="D6" s="77" t="s">
        <v>98</v>
      </c>
      <c r="E6" s="77"/>
      <c r="F6" s="78"/>
      <c r="G6" s="7"/>
      <c r="H6" s="678" t="s">
        <v>108</v>
      </c>
      <c r="I6" s="658"/>
      <c r="J6" s="658"/>
      <c r="K6" s="658"/>
      <c r="L6" s="658"/>
      <c r="M6" s="658"/>
      <c r="N6" s="679"/>
      <c r="O6" s="124"/>
      <c r="P6" s="108">
        <f>'400'!E5</f>
        <v>0</v>
      </c>
      <c r="Q6" s="105">
        <v>3</v>
      </c>
      <c r="R6" s="77" t="s">
        <v>98</v>
      </c>
      <c r="S6" s="77"/>
      <c r="T6" s="78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Q6" s="11">
        <v>2</v>
      </c>
      <c r="AR6" s="12">
        <v>80</v>
      </c>
      <c r="AS6" s="13" t="s">
        <v>3</v>
      </c>
      <c r="AT6" s="11">
        <v>89.99</v>
      </c>
    </row>
    <row r="7" spans="2:47" s="13" customFormat="1" ht="15.75" customHeight="1" x14ac:dyDescent="0.25">
      <c r="B7" s="109">
        <f>'400'!D6</f>
        <v>0</v>
      </c>
      <c r="C7" s="106">
        <v>4</v>
      </c>
      <c r="D7" s="79" t="s">
        <v>99</v>
      </c>
      <c r="E7" s="80"/>
      <c r="F7" s="81"/>
      <c r="G7" s="5"/>
      <c r="H7" s="678"/>
      <c r="I7" s="658"/>
      <c r="J7" s="658"/>
      <c r="K7" s="658"/>
      <c r="L7" s="658"/>
      <c r="M7" s="658"/>
      <c r="N7" s="679"/>
      <c r="O7" s="125"/>
      <c r="P7" s="109">
        <f>'400'!E6</f>
        <v>0</v>
      </c>
      <c r="Q7" s="106">
        <v>4</v>
      </c>
      <c r="R7" s="79" t="s">
        <v>99</v>
      </c>
      <c r="S7" s="80"/>
      <c r="T7" s="81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Q7" s="11">
        <v>3</v>
      </c>
      <c r="AR7" s="12">
        <v>70</v>
      </c>
      <c r="AS7" s="13" t="s">
        <v>3</v>
      </c>
      <c r="AT7" s="11">
        <v>79.989999999999995</v>
      </c>
      <c r="AU7" s="7" t="s">
        <v>2</v>
      </c>
    </row>
    <row r="8" spans="2:47" ht="15.75" customHeight="1" thickBot="1" x14ac:dyDescent="0.3">
      <c r="B8" s="110">
        <f>'400'!D7</f>
        <v>0</v>
      </c>
      <c r="C8" s="107">
        <v>3</v>
      </c>
      <c r="D8" s="82" t="s">
        <v>100</v>
      </c>
      <c r="E8" s="82"/>
      <c r="F8" s="83"/>
      <c r="G8" s="13"/>
      <c r="H8" s="15"/>
      <c r="I8" s="675" t="s">
        <v>112</v>
      </c>
      <c r="J8" s="392"/>
      <c r="K8" s="392"/>
      <c r="L8" s="392"/>
      <c r="M8" s="675" t="s">
        <v>339</v>
      </c>
      <c r="N8" s="166"/>
      <c r="O8" s="124"/>
      <c r="P8" s="110">
        <f>'400'!E7</f>
        <v>0</v>
      </c>
      <c r="Q8" s="107">
        <v>3</v>
      </c>
      <c r="R8" s="82" t="s">
        <v>100</v>
      </c>
      <c r="S8" s="82"/>
      <c r="T8" s="83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Q8" s="11">
        <v>4</v>
      </c>
      <c r="AR8" s="12">
        <v>60</v>
      </c>
      <c r="AS8" s="13" t="s">
        <v>3</v>
      </c>
      <c r="AT8" s="11">
        <v>69.989999999999995</v>
      </c>
    </row>
    <row r="9" spans="2:47" ht="15.75" customHeight="1" thickBot="1" x14ac:dyDescent="0.3">
      <c r="B9" s="140">
        <f>SUM(B6:B8)</f>
        <v>0</v>
      </c>
      <c r="C9" s="141">
        <v>10</v>
      </c>
      <c r="D9" s="84" t="s">
        <v>105</v>
      </c>
      <c r="E9" s="85"/>
      <c r="F9" s="86"/>
      <c r="H9" s="16"/>
      <c r="I9" s="675"/>
      <c r="J9" s="157"/>
      <c r="K9" s="163"/>
      <c r="L9" s="163"/>
      <c r="M9" s="675"/>
      <c r="N9" s="166"/>
      <c r="O9" s="124"/>
      <c r="P9" s="140">
        <f>SUM(P6:P8)</f>
        <v>0</v>
      </c>
      <c r="Q9" s="141">
        <v>10</v>
      </c>
      <c r="R9" s="84" t="s">
        <v>105</v>
      </c>
      <c r="S9" s="85"/>
      <c r="T9" s="86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Q9" s="391">
        <v>5</v>
      </c>
      <c r="AR9" s="12">
        <v>50</v>
      </c>
      <c r="AS9" s="13" t="s">
        <v>3</v>
      </c>
      <c r="AT9" s="11">
        <v>59.99</v>
      </c>
    </row>
    <row r="10" spans="2:47" ht="15.75" customHeight="1" thickBot="1" x14ac:dyDescent="0.3">
      <c r="B10" s="390">
        <f>ROUND(B9,2)</f>
        <v>0</v>
      </c>
      <c r="C10" s="6"/>
      <c r="H10" s="15"/>
      <c r="I10" s="699">
        <f t="shared" ref="I10" si="0">$B$37</f>
        <v>0</v>
      </c>
      <c r="J10" s="167"/>
      <c r="K10" s="676" t="s">
        <v>114</v>
      </c>
      <c r="L10" s="167"/>
      <c r="M10" s="699">
        <f>P9+P21+P27+P29</f>
        <v>0</v>
      </c>
      <c r="N10" s="166"/>
      <c r="O10" s="126"/>
      <c r="P10" s="8"/>
      <c r="Q10" s="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Q10" s="11">
        <v>6</v>
      </c>
      <c r="AR10" s="12">
        <v>40</v>
      </c>
      <c r="AS10" s="13" t="s">
        <v>3</v>
      </c>
      <c r="AT10" s="11">
        <v>49.99</v>
      </c>
    </row>
    <row r="11" spans="2:47" s="7" customFormat="1" ht="15.75" customHeight="1" thickBot="1" x14ac:dyDescent="0.3">
      <c r="B11" s="690" t="s">
        <v>33</v>
      </c>
      <c r="C11" s="691"/>
      <c r="D11" s="691"/>
      <c r="E11" s="691"/>
      <c r="F11" s="692"/>
      <c r="G11" s="5"/>
      <c r="H11" s="14"/>
      <c r="I11" s="699"/>
      <c r="J11" s="167"/>
      <c r="K11" s="676"/>
      <c r="L11" s="167"/>
      <c r="M11" s="699"/>
      <c r="N11" s="700"/>
      <c r="O11" s="124"/>
      <c r="P11" s="690" t="s">
        <v>33</v>
      </c>
      <c r="Q11" s="691"/>
      <c r="R11" s="691"/>
      <c r="S11" s="691"/>
      <c r="T11" s="692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Q11" s="11">
        <v>7</v>
      </c>
      <c r="AR11" s="12">
        <v>30</v>
      </c>
      <c r="AS11" s="13" t="s">
        <v>3</v>
      </c>
      <c r="AT11" s="11">
        <v>39.99</v>
      </c>
    </row>
    <row r="12" spans="2:47" ht="15.75" customHeight="1" x14ac:dyDescent="0.25">
      <c r="B12" s="111">
        <f>'590'!D5</f>
        <v>0</v>
      </c>
      <c r="C12" s="114">
        <v>6</v>
      </c>
      <c r="D12" s="91" t="s">
        <v>84</v>
      </c>
      <c r="E12" s="91"/>
      <c r="F12" s="92"/>
      <c r="H12" s="15"/>
      <c r="I12" s="658" t="str">
        <f>IF(I10&gt;=90,"1",IF(I10&gt;=80,"2",IF(I10&gt;=70,"3",IF(I10&gt;=60,"4",IF(I10&gt;=50,"5",IF(I10&gt;=40,"6",IF(I10&gt;=30,"7",IF(I10&gt;=20,"8",IF(I10&gt;=10,"9","10")))))))))</f>
        <v>10</v>
      </c>
      <c r="J12" s="165"/>
      <c r="K12" s="658" t="s">
        <v>115</v>
      </c>
      <c r="L12" s="165" t="s">
        <v>2</v>
      </c>
      <c r="M12" s="658" t="str">
        <f>IF(M10&gt;=90,"1",IF(M10&gt;=80,"2",IF(M10&gt;=70,"3",IF(M10&gt;=60,"4",IF(M10&gt;=50,"5",IF(M10&gt;=40,"6",IF(M10&gt;=30,"7",IF(M10&gt;=20,"8",IF(M10&gt;=10,"9","10")))))))))</f>
        <v>10</v>
      </c>
      <c r="N12" s="700"/>
      <c r="O12" s="125"/>
      <c r="P12" s="111">
        <f>'590'!E5</f>
        <v>0</v>
      </c>
      <c r="Q12" s="114">
        <v>6</v>
      </c>
      <c r="R12" s="91" t="s">
        <v>84</v>
      </c>
      <c r="S12" s="91"/>
      <c r="T12" s="92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Q12" s="11">
        <v>8</v>
      </c>
      <c r="AR12" s="12">
        <v>20</v>
      </c>
      <c r="AS12" s="13" t="s">
        <v>3</v>
      </c>
      <c r="AT12" s="11">
        <v>29.99</v>
      </c>
    </row>
    <row r="13" spans="2:47" s="13" customFormat="1" ht="15.75" customHeight="1" x14ac:dyDescent="0.25">
      <c r="B13" s="112">
        <f>'590'!D6</f>
        <v>0</v>
      </c>
      <c r="C13" s="115">
        <v>0.5</v>
      </c>
      <c r="D13" s="91" t="s">
        <v>85</v>
      </c>
      <c r="E13" s="93"/>
      <c r="F13" s="94"/>
      <c r="G13" s="5"/>
      <c r="H13" s="15"/>
      <c r="I13" s="658"/>
      <c r="J13" s="164"/>
      <c r="K13" s="658"/>
      <c r="L13" s="164"/>
      <c r="M13" s="658"/>
      <c r="N13" s="700"/>
      <c r="O13" s="127"/>
      <c r="P13" s="112">
        <f>'590'!E6</f>
        <v>0</v>
      </c>
      <c r="Q13" s="115">
        <v>0.5</v>
      </c>
      <c r="R13" s="91" t="s">
        <v>85</v>
      </c>
      <c r="S13" s="93"/>
      <c r="T13" s="94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Q13" s="11">
        <v>9</v>
      </c>
      <c r="AR13" s="12">
        <v>10</v>
      </c>
      <c r="AS13" s="13" t="s">
        <v>3</v>
      </c>
      <c r="AT13" s="11">
        <v>19.989999999999998</v>
      </c>
    </row>
    <row r="14" spans="2:47" ht="15.75" customHeight="1" thickBot="1" x14ac:dyDescent="0.3">
      <c r="B14" s="112">
        <f>'590'!D7</f>
        <v>0</v>
      </c>
      <c r="C14" s="115">
        <v>3</v>
      </c>
      <c r="D14" s="91" t="s">
        <v>86</v>
      </c>
      <c r="E14" s="91"/>
      <c r="F14" s="92"/>
      <c r="H14" s="17"/>
      <c r="I14" s="18"/>
      <c r="J14" s="18"/>
      <c r="K14" s="18"/>
      <c r="L14" s="18"/>
      <c r="M14" s="18"/>
      <c r="N14" s="701"/>
      <c r="O14" s="124"/>
      <c r="P14" s="112">
        <f>'590'!E7</f>
        <v>0</v>
      </c>
      <c r="Q14" s="115">
        <v>3</v>
      </c>
      <c r="R14" s="91" t="s">
        <v>86</v>
      </c>
      <c r="S14" s="91"/>
      <c r="T14" s="92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Q14" s="11">
        <v>10</v>
      </c>
      <c r="AR14" s="12">
        <v>0</v>
      </c>
      <c r="AS14" s="13" t="s">
        <v>3</v>
      </c>
      <c r="AT14" s="11">
        <v>9.9899999999999896</v>
      </c>
    </row>
    <row r="15" spans="2:47" ht="15.75" customHeight="1" x14ac:dyDescent="0.25">
      <c r="B15" s="112">
        <f>'590'!D8</f>
        <v>0</v>
      </c>
      <c r="C15" s="115">
        <v>4</v>
      </c>
      <c r="D15" s="91" t="s">
        <v>87</v>
      </c>
      <c r="E15" s="91"/>
      <c r="F15" s="92"/>
      <c r="H15" s="130"/>
      <c r="I15" s="130"/>
      <c r="J15" s="130"/>
      <c r="K15" s="130"/>
      <c r="L15" s="130"/>
      <c r="M15" s="130"/>
      <c r="N15" s="131"/>
      <c r="O15" s="131"/>
      <c r="P15" s="112">
        <f>'590'!E8</f>
        <v>0</v>
      </c>
      <c r="Q15" s="115">
        <v>4</v>
      </c>
      <c r="R15" s="91" t="s">
        <v>87</v>
      </c>
      <c r="S15" s="91"/>
      <c r="T15" s="92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</row>
    <row r="16" spans="2:47" ht="15.75" customHeight="1" x14ac:dyDescent="0.25">
      <c r="B16" s="112">
        <f>'590'!D9</f>
        <v>0</v>
      </c>
      <c r="C16" s="115">
        <v>0.5</v>
      </c>
      <c r="D16" s="91" t="s">
        <v>88</v>
      </c>
      <c r="E16" s="91"/>
      <c r="F16" s="92"/>
      <c r="H16" s="130"/>
      <c r="I16" s="132" t="s">
        <v>34</v>
      </c>
      <c r="J16" s="677" t="s">
        <v>35</v>
      </c>
      <c r="K16" s="677"/>
      <c r="L16" s="677"/>
      <c r="M16" s="132" t="s">
        <v>34</v>
      </c>
      <c r="N16" s="130"/>
      <c r="O16" s="130"/>
      <c r="P16" s="112">
        <f>'590'!E9</f>
        <v>0</v>
      </c>
      <c r="Q16" s="115">
        <v>0.5</v>
      </c>
      <c r="R16" s="91" t="s">
        <v>88</v>
      </c>
      <c r="S16" s="91"/>
      <c r="T16" s="92"/>
    </row>
    <row r="17" spans="2:46" ht="15.75" customHeight="1" thickBot="1" x14ac:dyDescent="0.3">
      <c r="B17" s="112">
        <f>'590'!D10</f>
        <v>0</v>
      </c>
      <c r="C17" s="115">
        <v>10</v>
      </c>
      <c r="D17" s="91" t="s">
        <v>89</v>
      </c>
      <c r="E17" s="91"/>
      <c r="F17" s="92"/>
      <c r="H17" s="130"/>
      <c r="I17" s="130"/>
      <c r="K17" s="130"/>
      <c r="L17" s="130"/>
      <c r="M17" s="130"/>
      <c r="N17" s="130"/>
      <c r="O17" s="130"/>
      <c r="P17" s="112">
        <f>'590'!E10</f>
        <v>0</v>
      </c>
      <c r="Q17" s="115">
        <v>10</v>
      </c>
      <c r="R17" s="91" t="s">
        <v>89</v>
      </c>
      <c r="S17" s="91"/>
      <c r="T17" s="92"/>
    </row>
    <row r="18" spans="2:46" ht="15.75" customHeight="1" thickBot="1" x14ac:dyDescent="0.3">
      <c r="B18" s="112">
        <f>'590'!D11</f>
        <v>0</v>
      </c>
      <c r="C18" s="115">
        <v>15</v>
      </c>
      <c r="D18" s="91" t="s">
        <v>90</v>
      </c>
      <c r="E18" s="91"/>
      <c r="F18" s="92"/>
      <c r="G18" s="7"/>
      <c r="H18" s="138">
        <f>B9/C9*100</f>
        <v>0</v>
      </c>
      <c r="I18" s="133" t="str">
        <f>IF(H18&gt;=90,"1",IF(H18&gt;=80,"2",IF(H18&gt;=70,"3",IF(H18&gt;=60,"4",IF(H18&gt;=50,"5",IF(H18&gt;=40,"6",IF(H18&gt;=30,"7",IF(H18&gt;=20,"8",IF(H18&gt;=10,"9","10")))))))))</f>
        <v>10</v>
      </c>
      <c r="J18" s="662" t="s">
        <v>80</v>
      </c>
      <c r="K18" s="663"/>
      <c r="L18" s="664"/>
      <c r="M18" s="133" t="str">
        <f>IF(N18&gt;=90,"1",IF(N18&gt;=80,"2",IF(LN18&gt;=70,"3",IF(N18&gt;=60,"4",IF(N18&gt;=50,"5",IF(N18&gt;=40,"6",IF(N18&gt;=30,"7",IF(N18&gt;=20,"8",IF(N18&gt;=10,"9","10")))))))))</f>
        <v>10</v>
      </c>
      <c r="N18" s="171">
        <f>P9/Q9*100</f>
        <v>0</v>
      </c>
      <c r="O18" s="130"/>
      <c r="P18" s="112">
        <f>'590'!E11</f>
        <v>0</v>
      </c>
      <c r="Q18" s="115">
        <v>15</v>
      </c>
      <c r="R18" s="91" t="s">
        <v>90</v>
      </c>
      <c r="S18" s="91"/>
      <c r="T18" s="92"/>
    </row>
    <row r="19" spans="2:46" ht="15.75" customHeight="1" thickBot="1" x14ac:dyDescent="0.3">
      <c r="B19" s="112">
        <f>'590'!D12</f>
        <v>0</v>
      </c>
      <c r="C19" s="115">
        <v>9</v>
      </c>
      <c r="D19" s="91" t="s">
        <v>91</v>
      </c>
      <c r="E19" s="91"/>
      <c r="F19" s="92"/>
      <c r="H19" s="138"/>
      <c r="I19" s="134" t="s">
        <v>2</v>
      </c>
      <c r="J19" s="130"/>
      <c r="K19" s="130"/>
      <c r="L19" s="130"/>
      <c r="M19" s="130"/>
      <c r="N19" s="171"/>
      <c r="O19" s="130"/>
      <c r="P19" s="112">
        <f>'590'!E12</f>
        <v>0</v>
      </c>
      <c r="Q19" s="115">
        <v>9</v>
      </c>
      <c r="R19" s="91" t="s">
        <v>91</v>
      </c>
      <c r="S19" s="91"/>
      <c r="T19" s="92"/>
    </row>
    <row r="20" spans="2:46" ht="15.75" customHeight="1" thickBot="1" x14ac:dyDescent="0.3">
      <c r="B20" s="113">
        <f>'590'!D13</f>
        <v>0</v>
      </c>
      <c r="C20" s="116">
        <v>2</v>
      </c>
      <c r="D20" s="91" t="s">
        <v>92</v>
      </c>
      <c r="E20" s="91"/>
      <c r="F20" s="92"/>
      <c r="G20" s="13"/>
      <c r="H20" s="138">
        <f>B21/C21*100</f>
        <v>0</v>
      </c>
      <c r="I20" s="133" t="str">
        <f>IF(H20&gt;=90,"1",IF(H20&gt;=80,"2",IF(H20&gt;=70,"3",IF(H20&gt;=60,"4",IF(H20&gt;=50,"5",IF(H20&gt;=40,"6",IF(H20&gt;=30,"7",IF(H20&gt;=20,"8",IF(H20&gt;=10,"9","10")))))))))</f>
        <v>10</v>
      </c>
      <c r="J20" s="659" t="s">
        <v>33</v>
      </c>
      <c r="K20" s="660"/>
      <c r="L20" s="661"/>
      <c r="M20" s="133" t="str">
        <f>IF(N20&gt;=90,"1",IF(N20&gt;=80,"2",IF(LN20&gt;=70,"3",IF(N20&gt;=60,"4",IF(N20&gt;=50,"5",IF(N20&gt;=40,"6",IF(N20&gt;=30,"7",IF(N20&gt;=20,"8",IF(N20&gt;=10,"9","10")))))))))</f>
        <v>10</v>
      </c>
      <c r="N20" s="171">
        <f>P21/Q21*100</f>
        <v>0</v>
      </c>
      <c r="O20" s="130"/>
      <c r="P20" s="113">
        <f>'590'!E13</f>
        <v>0</v>
      </c>
      <c r="Q20" s="116">
        <v>2</v>
      </c>
      <c r="R20" s="91" t="s">
        <v>92</v>
      </c>
      <c r="S20" s="91"/>
      <c r="T20" s="92"/>
    </row>
    <row r="21" spans="2:46" ht="15.75" customHeight="1" thickBot="1" x14ac:dyDescent="0.3">
      <c r="B21" s="142">
        <f>SUM(B12:B20)</f>
        <v>0</v>
      </c>
      <c r="C21" s="143">
        <f>SUM(C12:C20)</f>
        <v>50</v>
      </c>
      <c r="D21" s="95" t="s">
        <v>102</v>
      </c>
      <c r="E21" s="96"/>
      <c r="F21" s="97"/>
      <c r="H21" s="139"/>
      <c r="I21" s="134" t="s">
        <v>2</v>
      </c>
      <c r="J21" s="136"/>
      <c r="K21" s="130"/>
      <c r="L21" s="136"/>
      <c r="M21" s="130"/>
      <c r="N21" s="171"/>
      <c r="O21" s="130"/>
      <c r="P21" s="142">
        <f>SUM(P12:P20)</f>
        <v>0</v>
      </c>
      <c r="Q21" s="143">
        <f>SUM(Q12:Q20)</f>
        <v>50</v>
      </c>
      <c r="R21" s="95" t="s">
        <v>102</v>
      </c>
      <c r="S21" s="96"/>
      <c r="T21" s="97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Q21" s="7"/>
      <c r="AR21" s="21"/>
      <c r="AS21" s="7"/>
      <c r="AT21" s="21"/>
    </row>
    <row r="22" spans="2:46" ht="15.75" customHeight="1" thickBot="1" x14ac:dyDescent="0.3">
      <c r="B22" s="390">
        <f>ROUND(B21,2)</f>
        <v>0</v>
      </c>
      <c r="C22" s="6"/>
      <c r="H22" s="138">
        <f>B27/C27*100</f>
        <v>0</v>
      </c>
      <c r="I22" s="133" t="str">
        <f>IF(H22&gt;=90,"1",IF(H22&gt;=80,"2",IF(H22&gt;=70,"3",IF(H22&gt;=60,"4",IF(H22&gt;=50,"5",IF(H22&gt;=40,"6",IF(H22&gt;=30,"7",IF(H22&gt;=20,"8",IF(H22&gt;=10,"9","10")))))))))</f>
        <v>10</v>
      </c>
      <c r="J22" s="665" t="s">
        <v>36</v>
      </c>
      <c r="K22" s="666"/>
      <c r="L22" s="667"/>
      <c r="M22" s="133" t="str">
        <f>IF(N22&gt;=90,"1",IF(N22&gt;=80,"2",IF(LN22&gt;=70,"3",IF(N22&gt;=60,"4",IF(N22&gt;=50,"5",IF(N22&gt;=40,"6",IF(N22&gt;=30,"7",IF(N22&gt;=20,"8",IF(N22&gt;=10,"9","10")))))))))</f>
        <v>10</v>
      </c>
      <c r="N22" s="171">
        <f>P27/Q27*100</f>
        <v>0</v>
      </c>
      <c r="O22" s="136"/>
      <c r="P22" s="8"/>
      <c r="Q22" s="6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2:46" s="7" customFormat="1" ht="15.75" customHeight="1" thickBot="1" x14ac:dyDescent="0.3">
      <c r="B23" s="693" t="s">
        <v>82</v>
      </c>
      <c r="C23" s="694"/>
      <c r="D23" s="694"/>
      <c r="E23" s="694"/>
      <c r="F23" s="695"/>
      <c r="G23" s="5"/>
      <c r="H23" s="138" t="s">
        <v>2</v>
      </c>
      <c r="I23" s="137"/>
      <c r="J23" s="130"/>
      <c r="K23" s="130"/>
      <c r="L23" s="130"/>
      <c r="M23" s="137"/>
      <c r="N23" s="170" t="s">
        <v>2</v>
      </c>
      <c r="O23" s="130"/>
      <c r="P23" s="693" t="s">
        <v>82</v>
      </c>
      <c r="Q23" s="694"/>
      <c r="R23" s="694"/>
      <c r="S23" s="694"/>
      <c r="T23" s="695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Q23" s="13"/>
      <c r="AR23" s="11"/>
      <c r="AS23" s="13"/>
      <c r="AT23" s="11"/>
    </row>
    <row r="24" spans="2:46" ht="15.75" customHeight="1" thickBot="1" x14ac:dyDescent="0.3">
      <c r="B24" s="117">
        <f>'640'!D22</f>
        <v>0</v>
      </c>
      <c r="C24" s="120">
        <v>30</v>
      </c>
      <c r="D24" s="672" t="s">
        <v>83</v>
      </c>
      <c r="E24" s="673"/>
      <c r="F24" s="674"/>
      <c r="G24" s="4"/>
      <c r="H24" s="138">
        <f>B35/C35*100</f>
        <v>0</v>
      </c>
      <c r="I24" s="133" t="str">
        <f>IF(H24&gt;=90,"1",IF(H24&gt;=80,"2",IF(H24&gt;=70,"3",IF(H24&gt;=60,"4",IF(H24&gt;=50,"5",IF(H24&gt;=40,"6",IF(H24&gt;=30,"7",IF(H24&gt;=20,"8",IF(H24&gt;=10,"9","10")))))))))</f>
        <v>10</v>
      </c>
      <c r="J24" s="659" t="s">
        <v>70</v>
      </c>
      <c r="K24" s="660"/>
      <c r="L24" s="661"/>
      <c r="M24" s="133" t="str">
        <f>IF(N24&gt;=90,"1",IF(N24&gt;=80,"2",IF(N24&gt;=70,"3",IF(N24&gt;=60,"4",IF(N24&gt;=50,"5",IF(N24&gt;=40,"6",IF(N24&gt;=30,"7",IF(N24&gt;=20,"8",IF(N24&gt;=10,"9","10")))))))))</f>
        <v>10</v>
      </c>
      <c r="N24" s="138">
        <f>P35/Q35*100</f>
        <v>0</v>
      </c>
      <c r="O24" s="137"/>
      <c r="P24" s="117">
        <f>'640'!F22</f>
        <v>0</v>
      </c>
      <c r="Q24" s="120">
        <v>30</v>
      </c>
      <c r="R24" s="672" t="s">
        <v>83</v>
      </c>
      <c r="S24" s="673"/>
      <c r="T24" s="674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2:46" s="13" customFormat="1" ht="15.75" customHeight="1" x14ac:dyDescent="0.25">
      <c r="B25" s="118">
        <f>'640'!D23</f>
        <v>0</v>
      </c>
      <c r="C25" s="121">
        <v>3</v>
      </c>
      <c r="D25" s="87" t="s">
        <v>93</v>
      </c>
      <c r="E25" s="89"/>
      <c r="F25" s="90"/>
      <c r="G25" s="5"/>
      <c r="H25" s="130"/>
      <c r="I25" s="130"/>
      <c r="J25" s="130"/>
      <c r="K25" s="130"/>
      <c r="L25" s="130"/>
      <c r="M25" s="130"/>
      <c r="N25" s="130"/>
      <c r="O25" s="130"/>
      <c r="P25" s="118">
        <f>'640'!F23</f>
        <v>0</v>
      </c>
      <c r="Q25" s="121">
        <v>3</v>
      </c>
      <c r="R25" s="87" t="s">
        <v>93</v>
      </c>
      <c r="S25" s="89"/>
      <c r="T25" s="90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Q25" s="5"/>
      <c r="AR25" s="6"/>
      <c r="AS25" s="5"/>
      <c r="AT25" s="6"/>
    </row>
    <row r="26" spans="2:46" ht="15.75" customHeight="1" thickBot="1" x14ac:dyDescent="0.3">
      <c r="B26" s="119">
        <f>'640'!D24</f>
        <v>0</v>
      </c>
      <c r="C26" s="122">
        <v>7</v>
      </c>
      <c r="D26" s="87" t="s">
        <v>94</v>
      </c>
      <c r="E26" s="87"/>
      <c r="F26" s="88"/>
      <c r="H26" s="130"/>
      <c r="I26" s="130"/>
      <c r="J26" s="135"/>
      <c r="K26" s="135"/>
      <c r="L26" s="135"/>
      <c r="M26" s="130"/>
      <c r="N26" s="130"/>
      <c r="O26" s="130"/>
      <c r="P26" s="119">
        <f>'640'!F24</f>
        <v>0</v>
      </c>
      <c r="Q26" s="122">
        <v>7</v>
      </c>
      <c r="R26" s="87" t="s">
        <v>94</v>
      </c>
      <c r="S26" s="87"/>
      <c r="T26" s="88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2:46" ht="15.75" customHeight="1" thickBot="1" x14ac:dyDescent="0.3">
      <c r="B27" s="144">
        <f>SUM(B24:B26)</f>
        <v>0</v>
      </c>
      <c r="C27" s="145">
        <v>40</v>
      </c>
      <c r="D27" s="98" t="s">
        <v>101</v>
      </c>
      <c r="E27" s="99"/>
      <c r="F27" s="100"/>
      <c r="H27" s="135"/>
      <c r="I27" s="135"/>
      <c r="J27" s="130"/>
      <c r="K27" s="130"/>
      <c r="L27" s="130"/>
      <c r="M27" s="135"/>
      <c r="N27" s="130"/>
      <c r="O27" s="130"/>
      <c r="P27" s="144">
        <f>SUM(P24:P26)</f>
        <v>0</v>
      </c>
      <c r="Q27" s="145">
        <v>40</v>
      </c>
      <c r="R27" s="98" t="s">
        <v>101</v>
      </c>
      <c r="S27" s="99"/>
      <c r="T27" s="100"/>
      <c r="AQ27" s="4"/>
      <c r="AR27" s="391"/>
      <c r="AS27" s="4"/>
      <c r="AT27" s="391"/>
    </row>
    <row r="28" spans="2:46" ht="15.75" customHeight="1" thickBot="1" x14ac:dyDescent="0.3">
      <c r="B28" s="390">
        <f>ROUND(B27,2)</f>
        <v>0</v>
      </c>
      <c r="C28" s="6"/>
      <c r="H28" s="128"/>
      <c r="I28" s="128"/>
      <c r="J28" s="128"/>
      <c r="K28" s="128"/>
      <c r="L28" s="128"/>
      <c r="M28" s="128"/>
      <c r="N28" s="129"/>
      <c r="O28" s="129"/>
      <c r="P28" s="8"/>
      <c r="Q28" s="6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2:46" s="4" customFormat="1" ht="15.75" customHeight="1" thickBot="1" x14ac:dyDescent="0.3">
      <c r="B29" s="123">
        <f>Z!$B$10</f>
        <v>0</v>
      </c>
      <c r="C29" s="696" t="s">
        <v>37</v>
      </c>
      <c r="D29" s="697"/>
      <c r="E29" s="697"/>
      <c r="F29" s="698"/>
      <c r="G29" s="5"/>
      <c r="H29" s="128"/>
      <c r="I29" s="128"/>
      <c r="J29" s="128"/>
      <c r="K29" s="128"/>
      <c r="L29" s="128"/>
      <c r="M29" s="128"/>
      <c r="N29" s="128"/>
      <c r="O29" s="128"/>
      <c r="P29" s="123">
        <f>Y!$B$10</f>
        <v>0</v>
      </c>
      <c r="Q29" s="696" t="s">
        <v>37</v>
      </c>
      <c r="R29" s="697"/>
      <c r="S29" s="697"/>
      <c r="T29" s="698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Q29" s="5"/>
      <c r="AR29" s="6"/>
      <c r="AS29" s="5"/>
      <c r="AT29" s="6"/>
    </row>
    <row r="30" spans="2:46" ht="15.75" customHeight="1" thickBot="1" x14ac:dyDescent="0.3">
      <c r="B30" s="138">
        <f>ROUND(B29,2)</f>
        <v>0</v>
      </c>
      <c r="H30" s="128"/>
      <c r="I30" s="128"/>
      <c r="J30" s="128"/>
      <c r="K30" s="128"/>
      <c r="L30" s="128"/>
      <c r="M30" s="128"/>
      <c r="N30" s="128"/>
      <c r="O30" s="128"/>
    </row>
    <row r="31" spans="2:46" ht="15.75" customHeight="1" thickBot="1" x14ac:dyDescent="0.3">
      <c r="B31" s="690" t="s">
        <v>70</v>
      </c>
      <c r="C31" s="691"/>
      <c r="D31" s="691"/>
      <c r="E31" s="691"/>
      <c r="F31" s="692"/>
      <c r="H31" s="128"/>
      <c r="I31" s="128"/>
      <c r="J31" s="128"/>
      <c r="K31" s="128"/>
      <c r="L31" s="128"/>
      <c r="M31" s="128"/>
      <c r="N31" s="128"/>
      <c r="O31" s="128"/>
      <c r="P31" s="690" t="s">
        <v>70</v>
      </c>
      <c r="Q31" s="691"/>
      <c r="R31" s="691"/>
      <c r="S31" s="691"/>
      <c r="T31" s="692"/>
    </row>
    <row r="32" spans="2:46" ht="15.75" customHeight="1" x14ac:dyDescent="0.25">
      <c r="B32" s="111">
        <f>'1050'!D5</f>
        <v>0</v>
      </c>
      <c r="C32" s="160">
        <v>2.2000000000000002</v>
      </c>
      <c r="D32" s="101" t="s">
        <v>95</v>
      </c>
      <c r="E32" s="101"/>
      <c r="F32" s="102"/>
      <c r="H32" s="128"/>
      <c r="I32" s="128"/>
      <c r="J32" s="128"/>
      <c r="K32" s="128"/>
      <c r="L32" s="128"/>
      <c r="M32" s="128"/>
      <c r="N32" s="128"/>
      <c r="O32" s="128"/>
      <c r="P32" s="111">
        <f>'1050'!E5</f>
        <v>0</v>
      </c>
      <c r="Q32" s="160">
        <v>2.2000000000000002</v>
      </c>
      <c r="R32" s="101" t="s">
        <v>95</v>
      </c>
      <c r="S32" s="101"/>
      <c r="T32" s="102"/>
    </row>
    <row r="33" spans="2:20" ht="15.75" customHeight="1" x14ac:dyDescent="0.25">
      <c r="B33" s="112">
        <f>'1050'!D6</f>
        <v>0</v>
      </c>
      <c r="C33" s="161">
        <v>2.2000000000000002</v>
      </c>
      <c r="D33" s="91" t="s">
        <v>96</v>
      </c>
      <c r="E33" s="91"/>
      <c r="F33" s="92"/>
      <c r="H33" s="128"/>
      <c r="I33" s="128"/>
      <c r="J33" s="128"/>
      <c r="K33" s="128"/>
      <c r="L33" s="128"/>
      <c r="M33" s="128"/>
      <c r="N33" s="128"/>
      <c r="O33" s="128"/>
      <c r="P33" s="112">
        <f>'1050'!E6</f>
        <v>0</v>
      </c>
      <c r="Q33" s="161">
        <v>2.2000000000000002</v>
      </c>
      <c r="R33" s="91" t="s">
        <v>96</v>
      </c>
      <c r="S33" s="91"/>
      <c r="T33" s="92"/>
    </row>
    <row r="34" spans="2:20" ht="15.75" customHeight="1" thickBot="1" x14ac:dyDescent="0.3">
      <c r="B34" s="113">
        <f>'1050'!D7</f>
        <v>0</v>
      </c>
      <c r="C34" s="162">
        <v>1.1000000000000001</v>
      </c>
      <c r="D34" s="103" t="s">
        <v>97</v>
      </c>
      <c r="E34" s="103"/>
      <c r="F34" s="104"/>
      <c r="H34" s="128"/>
      <c r="I34" s="128"/>
      <c r="J34" s="128"/>
      <c r="K34" s="128"/>
      <c r="L34" s="128"/>
      <c r="M34" s="128"/>
      <c r="N34" s="128"/>
      <c r="O34" s="128"/>
      <c r="P34" s="113">
        <f>'1050'!E7</f>
        <v>0</v>
      </c>
      <c r="Q34" s="162">
        <v>1.1000000000000001</v>
      </c>
      <c r="R34" s="103" t="s">
        <v>97</v>
      </c>
      <c r="S34" s="103"/>
      <c r="T34" s="104"/>
    </row>
    <row r="35" spans="2:20" ht="15.75" customHeight="1" thickBot="1" x14ac:dyDescent="0.3">
      <c r="B35" s="146">
        <f>SUM(B32:B34)</f>
        <v>0</v>
      </c>
      <c r="C35" s="143">
        <v>5.5</v>
      </c>
      <c r="D35" s="95" t="s">
        <v>103</v>
      </c>
      <c r="E35" s="96"/>
      <c r="F35" s="97"/>
      <c r="P35" s="146">
        <f>SUM(P32:P34)</f>
        <v>0</v>
      </c>
      <c r="Q35" s="143">
        <v>5.5</v>
      </c>
      <c r="R35" s="95" t="s">
        <v>103</v>
      </c>
      <c r="S35" s="96"/>
      <c r="T35" s="97"/>
    </row>
    <row r="36" spans="2:20" ht="15.75" customHeight="1" x14ac:dyDescent="0.25">
      <c r="B36" s="138">
        <f>ROUND(B35,2)</f>
        <v>0</v>
      </c>
    </row>
    <row r="37" spans="2:20" ht="15.75" customHeight="1" x14ac:dyDescent="0.25">
      <c r="B37" s="138">
        <f>B10+B22+B28+B30+B36</f>
        <v>0</v>
      </c>
    </row>
    <row r="38" spans="2:20" ht="15.75" customHeight="1" x14ac:dyDescent="0.25"/>
    <row r="39" spans="2:20" ht="15.75" customHeight="1" x14ac:dyDescent="0.25"/>
    <row r="40" spans="2:20" ht="15.75" customHeight="1" x14ac:dyDescent="0.25"/>
    <row r="41" spans="2:20" ht="15.75" customHeight="1" x14ac:dyDescent="0.25"/>
    <row r="42" spans="2:20" ht="15.75" customHeight="1" x14ac:dyDescent="0.25"/>
    <row r="43" spans="2:20" ht="15.75" customHeight="1" x14ac:dyDescent="0.25"/>
    <row r="44" spans="2:20" ht="15.75" customHeight="1" x14ac:dyDescent="0.25"/>
    <row r="45" spans="2:20" ht="15.75" customHeight="1" x14ac:dyDescent="0.25"/>
    <row r="46" spans="2:20" ht="15.75" customHeight="1" x14ac:dyDescent="0.25"/>
    <row r="47" spans="2:20" ht="15.75" customHeight="1" x14ac:dyDescent="0.25"/>
    <row r="48" spans="2:2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</sheetData>
  <sheetProtection selectLockedCells="1"/>
  <mergeCells count="35">
    <mergeCell ref="B5:F5"/>
    <mergeCell ref="D3:F4"/>
    <mergeCell ref="P5:T5"/>
    <mergeCell ref="P31:T31"/>
    <mergeCell ref="I8:I9"/>
    <mergeCell ref="B3:B4"/>
    <mergeCell ref="C3:C4"/>
    <mergeCell ref="D24:F24"/>
    <mergeCell ref="B23:F23"/>
    <mergeCell ref="C29:F29"/>
    <mergeCell ref="B31:F31"/>
    <mergeCell ref="P11:T11"/>
    <mergeCell ref="P23:T23"/>
    <mergeCell ref="Q29:T29"/>
    <mergeCell ref="I10:I11"/>
    <mergeCell ref="B11:F11"/>
    <mergeCell ref="N11:N14"/>
    <mergeCell ref="AR4:AT4"/>
    <mergeCell ref="R3:T4"/>
    <mergeCell ref="R24:T24"/>
    <mergeCell ref="M8:M9"/>
    <mergeCell ref="K10:K11"/>
    <mergeCell ref="K12:K13"/>
    <mergeCell ref="J16:L16"/>
    <mergeCell ref="H6:N7"/>
    <mergeCell ref="H2:N3"/>
    <mergeCell ref="P3:P4"/>
    <mergeCell ref="Q3:Q4"/>
    <mergeCell ref="M10:M11"/>
    <mergeCell ref="I12:I13"/>
    <mergeCell ref="M12:M13"/>
    <mergeCell ref="J24:L24"/>
    <mergeCell ref="J18:L18"/>
    <mergeCell ref="J20:L20"/>
    <mergeCell ref="J22:L22"/>
  </mergeCells>
  <pageMargins left="0.7" right="0.7" top="0.75" bottom="0.75" header="0.3" footer="0.3"/>
  <pageSetup orientation="portrait" horizontalDpi="0" verticalDpi="0" r:id="rId1"/>
  <ignoredErrors>
    <ignoredError sqref="B25" evalErro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45"/>
  <sheetViews>
    <sheetView showGridLines="0" zoomScaleNormal="100" workbookViewId="0">
      <selection activeCell="I4" sqref="I4"/>
    </sheetView>
  </sheetViews>
  <sheetFormatPr defaultRowHeight="15" x14ac:dyDescent="0.25"/>
  <cols>
    <col min="1" max="1" width="3.7109375" style="217" customWidth="1"/>
    <col min="2" max="2" width="8.42578125" style="217" customWidth="1"/>
    <col min="3" max="3" width="55.7109375" style="217" customWidth="1"/>
    <col min="4" max="8" width="16.7109375" style="218" customWidth="1"/>
    <col min="9" max="10" width="16.7109375" style="217" customWidth="1"/>
    <col min="11" max="11" width="17" style="217" customWidth="1"/>
    <col min="12" max="16384" width="9.140625" style="217"/>
  </cols>
  <sheetData>
    <row r="1" spans="2:10" ht="15.75" thickBot="1" x14ac:dyDescent="0.3"/>
    <row r="2" spans="2:10" s="280" customFormat="1" ht="15" customHeight="1" x14ac:dyDescent="0.25">
      <c r="B2" s="849" t="s">
        <v>251</v>
      </c>
      <c r="C2" s="850"/>
      <c r="D2" s="835" t="s">
        <v>210</v>
      </c>
      <c r="E2" s="853" t="s">
        <v>211</v>
      </c>
      <c r="F2" s="861" t="s">
        <v>212</v>
      </c>
      <c r="G2" s="855" t="s">
        <v>122</v>
      </c>
      <c r="H2" s="855" t="s">
        <v>123</v>
      </c>
      <c r="I2" s="838" t="s">
        <v>116</v>
      </c>
      <c r="J2" s="840" t="s">
        <v>273</v>
      </c>
    </row>
    <row r="3" spans="2:10" s="280" customFormat="1" ht="15.75" thickBot="1" x14ac:dyDescent="0.3">
      <c r="B3" s="859"/>
      <c r="C3" s="860"/>
      <c r="D3" s="837"/>
      <c r="E3" s="854"/>
      <c r="F3" s="862"/>
      <c r="G3" s="863"/>
      <c r="H3" s="863"/>
      <c r="I3" s="839"/>
      <c r="J3" s="841"/>
    </row>
    <row r="4" spans="2:10" x14ac:dyDescent="0.25">
      <c r="B4" s="864" t="s">
        <v>227</v>
      </c>
      <c r="C4" s="298" t="s">
        <v>228</v>
      </c>
      <c r="D4" s="221">
        <v>4</v>
      </c>
      <c r="E4" s="221">
        <v>24</v>
      </c>
      <c r="F4" s="299">
        <v>96</v>
      </c>
      <c r="G4" s="300">
        <f t="shared" ref="G4:G12" si="0">F4/$F$24</f>
        <v>0.2696629213483146</v>
      </c>
      <c r="H4" s="233">
        <f t="shared" ref="H4:H12" si="1">G4*$H$24</f>
        <v>0.49752808988764041</v>
      </c>
      <c r="I4" s="296">
        <v>96</v>
      </c>
      <c r="J4" s="301">
        <f t="shared" ref="J4:J12" si="2">(I4/$F$24)*$H$24</f>
        <v>0.49752808988764041</v>
      </c>
    </row>
    <row r="5" spans="2:10" ht="15.75" thickBot="1" x14ac:dyDescent="0.3">
      <c r="B5" s="865"/>
      <c r="C5" s="302" t="s">
        <v>229</v>
      </c>
      <c r="D5" s="242">
        <v>4</v>
      </c>
      <c r="E5" s="242">
        <v>6</v>
      </c>
      <c r="F5" s="303">
        <v>24</v>
      </c>
      <c r="G5" s="304">
        <f t="shared" si="0"/>
        <v>6.741573033707865E-2</v>
      </c>
      <c r="H5" s="245">
        <f t="shared" si="1"/>
        <v>0.1243820224719101</v>
      </c>
      <c r="I5" s="185">
        <v>24</v>
      </c>
      <c r="J5" s="305">
        <f t="shared" si="2"/>
        <v>0.1243820224719101</v>
      </c>
    </row>
    <row r="6" spans="2:10" ht="15.75" thickBot="1" x14ac:dyDescent="0.3">
      <c r="B6" s="258" t="s">
        <v>230</v>
      </c>
      <c r="C6" s="259"/>
      <c r="D6" s="260">
        <v>6</v>
      </c>
      <c r="E6" s="260">
        <v>2</v>
      </c>
      <c r="F6" s="306">
        <v>12</v>
      </c>
      <c r="G6" s="307">
        <f t="shared" si="0"/>
        <v>3.3707865168539325E-2</v>
      </c>
      <c r="H6" s="262">
        <f t="shared" si="1"/>
        <v>6.2191011235955052E-2</v>
      </c>
      <c r="I6" s="294">
        <v>12</v>
      </c>
      <c r="J6" s="308">
        <f t="shared" si="2"/>
        <v>6.2191011235955052E-2</v>
      </c>
    </row>
    <row r="7" spans="2:10" ht="15.75" thickBot="1" x14ac:dyDescent="0.3">
      <c r="B7" s="258" t="s">
        <v>252</v>
      </c>
      <c r="C7" s="259"/>
      <c r="D7" s="260">
        <v>1</v>
      </c>
      <c r="E7" s="260">
        <v>25</v>
      </c>
      <c r="F7" s="306">
        <v>25</v>
      </c>
      <c r="G7" s="307">
        <f t="shared" si="0"/>
        <v>7.02247191011236E-2</v>
      </c>
      <c r="H7" s="262">
        <f t="shared" si="1"/>
        <v>0.12956460674157305</v>
      </c>
      <c r="I7" s="294">
        <v>25</v>
      </c>
      <c r="J7" s="308">
        <f t="shared" si="2"/>
        <v>0.12956460674157305</v>
      </c>
    </row>
    <row r="8" spans="2:10" ht="15.75" thickBot="1" x14ac:dyDescent="0.3">
      <c r="B8" s="258" t="s">
        <v>253</v>
      </c>
      <c r="C8" s="259"/>
      <c r="D8" s="260">
        <v>3</v>
      </c>
      <c r="E8" s="260">
        <v>4</v>
      </c>
      <c r="F8" s="306">
        <v>12</v>
      </c>
      <c r="G8" s="307">
        <f t="shared" si="0"/>
        <v>3.3707865168539325E-2</v>
      </c>
      <c r="H8" s="262">
        <f t="shared" si="1"/>
        <v>6.2191011235955052E-2</v>
      </c>
      <c r="I8" s="294">
        <v>12</v>
      </c>
      <c r="J8" s="308">
        <f t="shared" si="2"/>
        <v>6.2191011235955052E-2</v>
      </c>
    </row>
    <row r="9" spans="2:10" ht="15.75" thickBot="1" x14ac:dyDescent="0.3">
      <c r="B9" s="258" t="s">
        <v>254</v>
      </c>
      <c r="C9" s="259"/>
      <c r="D9" s="260">
        <v>1</v>
      </c>
      <c r="E9" s="260">
        <v>20</v>
      </c>
      <c r="F9" s="306">
        <v>20</v>
      </c>
      <c r="G9" s="307">
        <f t="shared" si="0"/>
        <v>5.6179775280898875E-2</v>
      </c>
      <c r="H9" s="262">
        <f t="shared" si="1"/>
        <v>0.10365168539325842</v>
      </c>
      <c r="I9" s="294">
        <v>20</v>
      </c>
      <c r="J9" s="308">
        <f t="shared" si="2"/>
        <v>0.10365168539325842</v>
      </c>
    </row>
    <row r="10" spans="2:10" ht="15.75" thickBot="1" x14ac:dyDescent="0.3">
      <c r="B10" s="258" t="s">
        <v>255</v>
      </c>
      <c r="C10" s="259"/>
      <c r="D10" s="260">
        <v>1</v>
      </c>
      <c r="E10" s="260">
        <v>20</v>
      </c>
      <c r="F10" s="306">
        <v>20</v>
      </c>
      <c r="G10" s="307">
        <f t="shared" si="0"/>
        <v>5.6179775280898875E-2</v>
      </c>
      <c r="H10" s="262">
        <f t="shared" si="1"/>
        <v>0.10365168539325842</v>
      </c>
      <c r="I10" s="294">
        <v>20</v>
      </c>
      <c r="J10" s="308">
        <f t="shared" si="2"/>
        <v>0.10365168539325842</v>
      </c>
    </row>
    <row r="11" spans="2:10" ht="15.75" thickBot="1" x14ac:dyDescent="0.3">
      <c r="B11" s="258" t="s">
        <v>256</v>
      </c>
      <c r="C11" s="259"/>
      <c r="D11" s="260">
        <v>1</v>
      </c>
      <c r="E11" s="260">
        <v>20</v>
      </c>
      <c r="F11" s="306">
        <v>20</v>
      </c>
      <c r="G11" s="307">
        <f t="shared" si="0"/>
        <v>5.6179775280898875E-2</v>
      </c>
      <c r="H11" s="262">
        <f t="shared" si="1"/>
        <v>0.10365168539325842</v>
      </c>
      <c r="I11" s="294">
        <v>20</v>
      </c>
      <c r="J11" s="308">
        <f t="shared" si="2"/>
        <v>0.10365168539325842</v>
      </c>
    </row>
    <row r="12" spans="2:10" ht="15.75" thickBot="1" x14ac:dyDescent="0.3">
      <c r="B12" s="309" t="s">
        <v>231</v>
      </c>
      <c r="C12" s="310"/>
      <c r="D12" s="347">
        <v>4</v>
      </c>
      <c r="E12" s="347">
        <v>2</v>
      </c>
      <c r="F12" s="348">
        <v>8</v>
      </c>
      <c r="G12" s="349">
        <f t="shared" si="0"/>
        <v>2.247191011235955E-2</v>
      </c>
      <c r="H12" s="350">
        <f t="shared" si="1"/>
        <v>4.1460674157303368E-2</v>
      </c>
      <c r="I12" s="351">
        <v>8</v>
      </c>
      <c r="J12" s="352">
        <f t="shared" si="2"/>
        <v>4.1460674157303368E-2</v>
      </c>
    </row>
    <row r="13" spans="2:10" x14ac:dyDescent="0.25">
      <c r="B13" s="311" t="s">
        <v>257</v>
      </c>
      <c r="C13" s="248"/>
      <c r="D13" s="221"/>
      <c r="E13" s="221"/>
      <c r="F13" s="299"/>
      <c r="G13" s="300"/>
      <c r="H13" s="233" t="s">
        <v>2</v>
      </c>
      <c r="I13" s="234" t="s">
        <v>2</v>
      </c>
      <c r="J13" s="301" t="s">
        <v>2</v>
      </c>
    </row>
    <row r="14" spans="2:10" x14ac:dyDescent="0.25">
      <c r="B14" s="236"/>
      <c r="C14" s="237" t="s">
        <v>258</v>
      </c>
      <c r="D14" s="254">
        <v>2</v>
      </c>
      <c r="E14" s="254">
        <v>2</v>
      </c>
      <c r="F14" s="312">
        <v>4</v>
      </c>
      <c r="G14" s="313">
        <f>F14/$F$24</f>
        <v>1.1235955056179775E-2</v>
      </c>
      <c r="H14" s="240">
        <f>G14*$H$24</f>
        <v>2.0730337078651684E-2</v>
      </c>
      <c r="I14" s="184">
        <v>4</v>
      </c>
      <c r="J14" s="314">
        <f>(I14/$F$24)*$H$24</f>
        <v>2.0730337078651684E-2</v>
      </c>
    </row>
    <row r="15" spans="2:10" ht="15.75" thickBot="1" x14ac:dyDescent="0.3">
      <c r="B15" s="225"/>
      <c r="C15" s="226" t="s">
        <v>259</v>
      </c>
      <c r="D15" s="242">
        <v>4</v>
      </c>
      <c r="E15" s="242">
        <v>2</v>
      </c>
      <c r="F15" s="303">
        <v>8</v>
      </c>
      <c r="G15" s="304">
        <f>F15/$F$24</f>
        <v>2.247191011235955E-2</v>
      </c>
      <c r="H15" s="245">
        <f>G15*$H$24</f>
        <v>4.1460674157303368E-2</v>
      </c>
      <c r="I15" s="185">
        <v>8</v>
      </c>
      <c r="J15" s="305">
        <f>(I15/$F$24)*$H$24</f>
        <v>4.1460674157303368E-2</v>
      </c>
    </row>
    <row r="16" spans="2:10" x14ac:dyDescent="0.25">
      <c r="B16" s="219" t="s">
        <v>235</v>
      </c>
      <c r="C16" s="220"/>
      <c r="D16" s="221"/>
      <c r="E16" s="221"/>
      <c r="F16" s="299"/>
      <c r="G16" s="300"/>
      <c r="H16" s="233" t="s">
        <v>2</v>
      </c>
      <c r="I16" s="234" t="s">
        <v>2</v>
      </c>
      <c r="J16" s="301" t="s">
        <v>2</v>
      </c>
    </row>
    <row r="17" spans="2:10" x14ac:dyDescent="0.25">
      <c r="B17" s="236"/>
      <c r="C17" s="237" t="s">
        <v>236</v>
      </c>
      <c r="D17" s="254">
        <v>1</v>
      </c>
      <c r="E17" s="254">
        <v>32</v>
      </c>
      <c r="F17" s="312">
        <v>32</v>
      </c>
      <c r="G17" s="313">
        <f>F17/$F$24</f>
        <v>8.98876404494382E-2</v>
      </c>
      <c r="H17" s="240">
        <f>G17*$H$24</f>
        <v>0.16584269662921347</v>
      </c>
      <c r="I17" s="184">
        <v>32</v>
      </c>
      <c r="J17" s="314">
        <f>(I17/$F$24)*$H$24</f>
        <v>0.16584269662921347</v>
      </c>
    </row>
    <row r="18" spans="2:10" ht="15.75" thickBot="1" x14ac:dyDescent="0.3">
      <c r="B18" s="225"/>
      <c r="C18" s="226" t="s">
        <v>237</v>
      </c>
      <c r="D18" s="242">
        <v>1</v>
      </c>
      <c r="E18" s="242">
        <v>16</v>
      </c>
      <c r="F18" s="303">
        <v>16</v>
      </c>
      <c r="G18" s="304">
        <f>F18/$F$24</f>
        <v>4.49438202247191E-2</v>
      </c>
      <c r="H18" s="245">
        <f>G18*$H$24</f>
        <v>8.2921348314606735E-2</v>
      </c>
      <c r="I18" s="185">
        <v>16</v>
      </c>
      <c r="J18" s="305">
        <f>(I18/$F$24)*$H$24</f>
        <v>8.2921348314606735E-2</v>
      </c>
    </row>
    <row r="19" spans="2:10" x14ac:dyDescent="0.25">
      <c r="B19" s="315" t="s">
        <v>238</v>
      </c>
      <c r="C19" s="316"/>
      <c r="D19" s="317"/>
      <c r="E19" s="317"/>
      <c r="F19" s="318"/>
      <c r="G19" s="319"/>
      <c r="H19" s="320" t="s">
        <v>2</v>
      </c>
      <c r="I19" s="321" t="s">
        <v>2</v>
      </c>
      <c r="J19" s="322" t="s">
        <v>2</v>
      </c>
    </row>
    <row r="20" spans="2:10" x14ac:dyDescent="0.25">
      <c r="B20" s="315"/>
      <c r="C20" s="323" t="s">
        <v>240</v>
      </c>
      <c r="D20" s="353">
        <v>1</v>
      </c>
      <c r="E20" s="353">
        <v>25</v>
      </c>
      <c r="F20" s="354">
        <v>25</v>
      </c>
      <c r="G20" s="355">
        <f>F20/$F$24</f>
        <v>7.02247191011236E-2</v>
      </c>
      <c r="H20" s="356">
        <f>G20*$H$24</f>
        <v>0.12956460674157305</v>
      </c>
      <c r="I20" s="357">
        <v>25</v>
      </c>
      <c r="J20" s="358">
        <f>(I20/$F$24)*$H$24</f>
        <v>0.12956460674157305</v>
      </c>
    </row>
    <row r="21" spans="2:10" x14ac:dyDescent="0.25">
      <c r="B21" s="315"/>
      <c r="C21" s="323" t="s">
        <v>260</v>
      </c>
      <c r="D21" s="359">
        <v>1</v>
      </c>
      <c r="E21" s="359">
        <v>25</v>
      </c>
      <c r="F21" s="360">
        <v>25</v>
      </c>
      <c r="G21" s="361">
        <f>F21/$F$24</f>
        <v>7.02247191011236E-2</v>
      </c>
      <c r="H21" s="356">
        <f>G21*$H$24</f>
        <v>0.12956460674157305</v>
      </c>
      <c r="I21" s="357">
        <v>25</v>
      </c>
      <c r="J21" s="358">
        <f>(I21/$F$24)*$H$24</f>
        <v>0.12956460674157305</v>
      </c>
    </row>
    <row r="22" spans="2:10" x14ac:dyDescent="0.25">
      <c r="B22" s="315"/>
      <c r="C22" s="323" t="s">
        <v>261</v>
      </c>
      <c r="D22" s="359">
        <v>1</v>
      </c>
      <c r="E22" s="359">
        <v>4</v>
      </c>
      <c r="F22" s="360">
        <v>4</v>
      </c>
      <c r="G22" s="361">
        <f>F22/$F$24</f>
        <v>1.1235955056179775E-2</v>
      </c>
      <c r="H22" s="356">
        <f>G22*$H$24</f>
        <v>2.0730337078651684E-2</v>
      </c>
      <c r="I22" s="357">
        <v>4</v>
      </c>
      <c r="J22" s="358">
        <f>(I22/$F$24)*$H$24</f>
        <v>2.0730337078651684E-2</v>
      </c>
    </row>
    <row r="23" spans="2:10" ht="15.75" thickBot="1" x14ac:dyDescent="0.3">
      <c r="B23" s="324"/>
      <c r="C23" s="325" t="s">
        <v>262</v>
      </c>
      <c r="D23" s="362">
        <v>1</v>
      </c>
      <c r="E23" s="362">
        <v>5</v>
      </c>
      <c r="F23" s="363">
        <v>5</v>
      </c>
      <c r="G23" s="364">
        <f>F23/$F$24</f>
        <v>1.4044943820224719E-2</v>
      </c>
      <c r="H23" s="365">
        <f>G23*$H$24</f>
        <v>2.5912921348314605E-2</v>
      </c>
      <c r="I23" s="366">
        <v>5</v>
      </c>
      <c r="J23" s="367">
        <f>(I23/$F$24)*$H$24</f>
        <v>2.5912921348314605E-2</v>
      </c>
    </row>
    <row r="24" spans="2:10" ht="15.75" thickBot="1" x14ac:dyDescent="0.3">
      <c r="B24" s="866" t="s">
        <v>263</v>
      </c>
      <c r="C24" s="867"/>
      <c r="D24" s="285"/>
      <c r="E24" s="285"/>
      <c r="F24" s="326">
        <f>SUM(F4:F23)</f>
        <v>356</v>
      </c>
      <c r="G24" s="327">
        <f>SUM(G4:G23)</f>
        <v>1.0000000000000002</v>
      </c>
      <c r="H24" s="328">
        <v>1.845</v>
      </c>
      <c r="I24" s="329">
        <f>SUM(I4:I23)</f>
        <v>356</v>
      </c>
      <c r="J24" s="330">
        <f>SUM(J4:J23)</f>
        <v>1.845</v>
      </c>
    </row>
    <row r="25" spans="2:10" x14ac:dyDescent="0.25">
      <c r="F25" s="283"/>
      <c r="G25" s="331">
        <f>356/772</f>
        <v>0.46113989637305697</v>
      </c>
      <c r="I25" s="332"/>
      <c r="J25" s="333"/>
    </row>
    <row r="26" spans="2:10" ht="15.75" thickBot="1" x14ac:dyDescent="0.3">
      <c r="F26" s="283"/>
      <c r="G26" s="334"/>
      <c r="H26" s="335"/>
      <c r="I26" s="332"/>
      <c r="J26" s="333"/>
    </row>
    <row r="27" spans="2:10" s="280" customFormat="1" ht="15" customHeight="1" x14ac:dyDescent="0.25">
      <c r="B27" s="849" t="s">
        <v>264</v>
      </c>
      <c r="C27" s="850"/>
      <c r="D27" s="835" t="s">
        <v>210</v>
      </c>
      <c r="E27" s="853" t="s">
        <v>211</v>
      </c>
      <c r="F27" s="835" t="s">
        <v>212</v>
      </c>
      <c r="G27" s="855" t="s">
        <v>122</v>
      </c>
      <c r="H27" s="855" t="s">
        <v>123</v>
      </c>
      <c r="I27" s="838" t="s">
        <v>116</v>
      </c>
      <c r="J27" s="840" t="s">
        <v>273</v>
      </c>
    </row>
    <row r="28" spans="2:10" s="280" customFormat="1" ht="15.75" thickBot="1" x14ac:dyDescent="0.3">
      <c r="B28" s="851"/>
      <c r="C28" s="852"/>
      <c r="D28" s="836"/>
      <c r="E28" s="868"/>
      <c r="F28" s="836"/>
      <c r="G28" s="856"/>
      <c r="H28" s="856"/>
      <c r="I28" s="839"/>
      <c r="J28" s="841"/>
    </row>
    <row r="29" spans="2:10" x14ac:dyDescent="0.25">
      <c r="B29" s="268" t="s">
        <v>265</v>
      </c>
      <c r="C29" s="220"/>
      <c r="D29" s="221"/>
      <c r="E29" s="221"/>
      <c r="F29" s="221"/>
      <c r="G29" s="221"/>
      <c r="H29" s="221"/>
      <c r="I29" s="234"/>
      <c r="J29" s="301"/>
    </row>
    <row r="30" spans="2:10" x14ac:dyDescent="0.25">
      <c r="B30" s="236"/>
      <c r="C30" s="237" t="s">
        <v>266</v>
      </c>
      <c r="D30" s="254">
        <v>1</v>
      </c>
      <c r="E30" s="254">
        <v>25</v>
      </c>
      <c r="F30" s="254">
        <v>25</v>
      </c>
      <c r="G30" s="313">
        <f>F30/$F$36</f>
        <v>6.0096153846153848E-2</v>
      </c>
      <c r="H30" s="256">
        <f>G30*$H$36</f>
        <v>0.12920673076923075</v>
      </c>
      <c r="I30" s="184">
        <v>25</v>
      </c>
      <c r="J30" s="314">
        <f>(I30/$F$36)*$H$36</f>
        <v>0.12920673076923075</v>
      </c>
    </row>
    <row r="31" spans="2:10" ht="15.75" thickBot="1" x14ac:dyDescent="0.3">
      <c r="B31" s="225"/>
      <c r="C31" s="226" t="s">
        <v>267</v>
      </c>
      <c r="D31" s="242">
        <v>1</v>
      </c>
      <c r="E31" s="242">
        <v>25</v>
      </c>
      <c r="F31" s="242">
        <v>25</v>
      </c>
      <c r="G31" s="304">
        <f t="shared" ref="G31:G35" si="3">F31/$F$36</f>
        <v>6.0096153846153848E-2</v>
      </c>
      <c r="H31" s="336">
        <f t="shared" ref="H31:H35" si="4">G31*$H$36</f>
        <v>0.12920673076923075</v>
      </c>
      <c r="I31" s="185">
        <v>25</v>
      </c>
      <c r="J31" s="305">
        <f t="shared" ref="J31:J35" si="5">(I31/$F$36)*$H$36</f>
        <v>0.12920673076923075</v>
      </c>
    </row>
    <row r="32" spans="2:10" ht="15.75" thickBot="1" x14ac:dyDescent="0.3">
      <c r="B32" s="258" t="s">
        <v>268</v>
      </c>
      <c r="C32" s="259"/>
      <c r="D32" s="260">
        <v>1</v>
      </c>
      <c r="E32" s="260">
        <v>100</v>
      </c>
      <c r="F32" s="260">
        <v>100</v>
      </c>
      <c r="G32" s="307">
        <f t="shared" si="3"/>
        <v>0.24038461538461539</v>
      </c>
      <c r="H32" s="262">
        <f t="shared" si="4"/>
        <v>0.51682692307692302</v>
      </c>
      <c r="I32" s="294">
        <v>100</v>
      </c>
      <c r="J32" s="308">
        <f t="shared" si="5"/>
        <v>0.51682692307692302</v>
      </c>
    </row>
    <row r="33" spans="2:10" ht="15.75" thickBot="1" x14ac:dyDescent="0.3">
      <c r="B33" s="258" t="s">
        <v>269</v>
      </c>
      <c r="C33" s="259"/>
      <c r="D33" s="260">
        <v>1</v>
      </c>
      <c r="E33" s="260">
        <v>16</v>
      </c>
      <c r="F33" s="260">
        <v>16</v>
      </c>
      <c r="G33" s="307">
        <f t="shared" si="3"/>
        <v>3.8461538461538464E-2</v>
      </c>
      <c r="H33" s="262">
        <f t="shared" si="4"/>
        <v>8.269230769230769E-2</v>
      </c>
      <c r="I33" s="294">
        <v>16</v>
      </c>
      <c r="J33" s="308">
        <f t="shared" si="5"/>
        <v>8.269230769230769E-2</v>
      </c>
    </row>
    <row r="34" spans="2:10" ht="15.75" thickBot="1" x14ac:dyDescent="0.3">
      <c r="B34" s="258" t="s">
        <v>270</v>
      </c>
      <c r="C34" s="259"/>
      <c r="D34" s="260">
        <v>1</v>
      </c>
      <c r="E34" s="260">
        <v>200</v>
      </c>
      <c r="F34" s="260">
        <v>200</v>
      </c>
      <c r="G34" s="307">
        <f t="shared" si="3"/>
        <v>0.48076923076923078</v>
      </c>
      <c r="H34" s="262">
        <f t="shared" si="4"/>
        <v>1.033653846153846</v>
      </c>
      <c r="I34" s="294">
        <v>200</v>
      </c>
      <c r="J34" s="308">
        <f t="shared" si="5"/>
        <v>1.033653846153846</v>
      </c>
    </row>
    <row r="35" spans="2:10" ht="15.75" thickBot="1" x14ac:dyDescent="0.3">
      <c r="B35" s="258" t="s">
        <v>274</v>
      </c>
      <c r="C35" s="259"/>
      <c r="D35" s="260">
        <v>1</v>
      </c>
      <c r="E35" s="260">
        <v>50</v>
      </c>
      <c r="F35" s="260">
        <v>50</v>
      </c>
      <c r="G35" s="307">
        <f t="shared" si="3"/>
        <v>0.1201923076923077</v>
      </c>
      <c r="H35" s="262">
        <f t="shared" si="4"/>
        <v>0.25841346153846151</v>
      </c>
      <c r="I35" s="294">
        <v>50</v>
      </c>
      <c r="J35" s="308">
        <f t="shared" si="5"/>
        <v>0.25841346153846151</v>
      </c>
    </row>
    <row r="36" spans="2:10" ht="15.75" thickBot="1" x14ac:dyDescent="0.3">
      <c r="B36" s="324" t="s">
        <v>271</v>
      </c>
      <c r="C36" s="226"/>
      <c r="D36" s="337"/>
      <c r="E36" s="337"/>
      <c r="F36" s="274">
        <f>SUM(F30:F35)</f>
        <v>416</v>
      </c>
      <c r="G36" s="338">
        <f>SUM(G30:G35)</f>
        <v>1</v>
      </c>
      <c r="H36" s="339">
        <v>2.15</v>
      </c>
      <c r="I36" s="274">
        <f>SUM(I30:I35)</f>
        <v>416</v>
      </c>
      <c r="J36" s="340">
        <f>SUM(J30:J35)</f>
        <v>2.15</v>
      </c>
    </row>
    <row r="37" spans="2:10" x14ac:dyDescent="0.25">
      <c r="F37" s="218" t="s">
        <v>2</v>
      </c>
      <c r="G37" s="331">
        <f>416/772</f>
        <v>0.53886010362694303</v>
      </c>
      <c r="H37" s="341" t="s">
        <v>2</v>
      </c>
      <c r="J37" s="341" t="s">
        <v>2</v>
      </c>
    </row>
    <row r="38" spans="2:10" ht="15.75" thickBot="1" x14ac:dyDescent="0.3">
      <c r="H38" s="217"/>
      <c r="I38" s="341" t="s">
        <v>2</v>
      </c>
    </row>
    <row r="39" spans="2:10" s="280" customFormat="1" ht="15.75" thickBot="1" x14ac:dyDescent="0.3">
      <c r="B39" s="287" t="s">
        <v>272</v>
      </c>
      <c r="C39" s="342"/>
      <c r="D39" s="289"/>
      <c r="E39" s="290"/>
      <c r="F39" s="835" t="s">
        <v>212</v>
      </c>
      <c r="G39" s="283"/>
      <c r="H39" s="842" t="s">
        <v>277</v>
      </c>
      <c r="I39" s="842"/>
      <c r="J39" s="842"/>
    </row>
    <row r="40" spans="2:10" ht="15.75" thickBot="1" x14ac:dyDescent="0.3">
      <c r="B40" s="265" t="s">
        <v>244</v>
      </c>
      <c r="C40" s="259"/>
      <c r="D40" s="285"/>
      <c r="E40" s="285"/>
      <c r="F40" s="836"/>
      <c r="H40" s="842"/>
      <c r="I40" s="842"/>
      <c r="J40" s="842"/>
    </row>
    <row r="41" spans="2:10" ht="15.75" thickBot="1" x14ac:dyDescent="0.3">
      <c r="B41" s="265"/>
      <c r="C41" s="284" t="s">
        <v>245</v>
      </c>
      <c r="D41" s="285"/>
      <c r="E41" s="286"/>
      <c r="F41" s="260">
        <v>50</v>
      </c>
      <c r="H41" s="283" t="s">
        <v>1</v>
      </c>
      <c r="I41" s="283" t="s">
        <v>275</v>
      </c>
      <c r="J41" s="283" t="s">
        <v>276</v>
      </c>
    </row>
    <row r="42" spans="2:10" ht="15.75" thickBot="1" x14ac:dyDescent="0.3">
      <c r="B42" s="265"/>
      <c r="C42" s="284" t="s">
        <v>246</v>
      </c>
      <c r="D42" s="285"/>
      <c r="E42" s="286"/>
      <c r="F42" s="260">
        <v>37</v>
      </c>
      <c r="H42" s="845">
        <v>4</v>
      </c>
      <c r="I42" s="845">
        <f>I24+I36</f>
        <v>772</v>
      </c>
      <c r="J42" s="846">
        <f>J24+J36</f>
        <v>3.9950000000000001</v>
      </c>
    </row>
    <row r="43" spans="2:10" ht="15.75" thickBot="1" x14ac:dyDescent="0.3">
      <c r="B43" s="343"/>
      <c r="C43" s="344" t="s">
        <v>247</v>
      </c>
      <c r="D43" s="345"/>
      <c r="E43" s="346"/>
      <c r="F43" s="260">
        <v>25</v>
      </c>
      <c r="H43" s="844"/>
      <c r="I43" s="844"/>
      <c r="J43" s="844"/>
    </row>
    <row r="44" spans="2:10" ht="15.75" thickBot="1" x14ac:dyDescent="0.3">
      <c r="B44" s="265"/>
      <c r="C44" s="284" t="s">
        <v>248</v>
      </c>
      <c r="D44" s="285"/>
      <c r="E44" s="286"/>
      <c r="F44" s="260">
        <v>12</v>
      </c>
    </row>
    <row r="45" spans="2:10" ht="15.75" thickBot="1" x14ac:dyDescent="0.3">
      <c r="B45" s="225"/>
      <c r="C45" s="226" t="s">
        <v>249</v>
      </c>
      <c r="D45" s="337"/>
      <c r="E45" s="337"/>
      <c r="F45" s="260">
        <v>0</v>
      </c>
    </row>
  </sheetData>
  <sheetProtection sheet="1" objects="1" scenarios="1" selectLockedCells="1"/>
  <mergeCells count="23">
    <mergeCell ref="H42:H43"/>
    <mergeCell ref="I42:I43"/>
    <mergeCell ref="J42:J43"/>
    <mergeCell ref="G27:G28"/>
    <mergeCell ref="H27:H28"/>
    <mergeCell ref="F39:F40"/>
    <mergeCell ref="I2:I3"/>
    <mergeCell ref="J2:J3"/>
    <mergeCell ref="I27:I28"/>
    <mergeCell ref="J27:J28"/>
    <mergeCell ref="H39:J40"/>
    <mergeCell ref="F27:F28"/>
    <mergeCell ref="H2:H3"/>
    <mergeCell ref="B4:B5"/>
    <mergeCell ref="B24:C24"/>
    <mergeCell ref="B27:C28"/>
    <mergeCell ref="D27:D28"/>
    <mergeCell ref="E27:E28"/>
    <mergeCell ref="B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F7"/>
  <sheetViews>
    <sheetView showGridLines="0" zoomScale="140" zoomScaleNormal="140" workbookViewId="0">
      <selection activeCell="B15" sqref="B15"/>
    </sheetView>
  </sheetViews>
  <sheetFormatPr defaultRowHeight="15" x14ac:dyDescent="0.25"/>
  <cols>
    <col min="1" max="1" width="3.85546875" style="372" customWidth="1"/>
    <col min="2" max="2" width="64.28515625" style="372" customWidth="1"/>
    <col min="3" max="4" width="17.140625" style="373" customWidth="1"/>
    <col min="5" max="5" width="16.85546875" style="372" customWidth="1"/>
    <col min="6" max="6" width="17.140625" style="372" customWidth="1"/>
    <col min="7" max="7" width="17.28515625" style="372" customWidth="1"/>
    <col min="8" max="8" width="3.28515625" style="372" customWidth="1"/>
    <col min="9" max="16384" width="9.140625" style="372"/>
  </cols>
  <sheetData>
    <row r="1" spans="2:6" ht="19.5" thickBot="1" x14ac:dyDescent="0.3">
      <c r="D1" s="394">
        <f>'410'!$D$1</f>
        <v>0</v>
      </c>
      <c r="E1" s="394">
        <f>'1'!$M$10</f>
        <v>0</v>
      </c>
    </row>
    <row r="2" spans="2:6" x14ac:dyDescent="0.25">
      <c r="C2" s="704" t="s">
        <v>1</v>
      </c>
      <c r="D2" s="704" t="s">
        <v>124</v>
      </c>
      <c r="E2" s="702" t="s">
        <v>305</v>
      </c>
      <c r="F2" s="373"/>
    </row>
    <row r="3" spans="2:6" ht="15.75" thickBot="1" x14ac:dyDescent="0.3">
      <c r="C3" s="705"/>
      <c r="D3" s="705"/>
      <c r="E3" s="703"/>
    </row>
    <row r="4" spans="2:6" ht="19.5" thickBot="1" x14ac:dyDescent="0.35">
      <c r="B4" s="156" t="s">
        <v>334</v>
      </c>
      <c r="C4" s="180">
        <v>10</v>
      </c>
      <c r="D4" s="28">
        <f>SUM(D5:D7)</f>
        <v>0</v>
      </c>
      <c r="E4" s="370">
        <f>SUM(E5:E7)</f>
        <v>0</v>
      </c>
    </row>
    <row r="5" spans="2:6" ht="15.75" thickBot="1" x14ac:dyDescent="0.3">
      <c r="B5" s="188" t="s">
        <v>324</v>
      </c>
      <c r="C5" s="189">
        <v>3</v>
      </c>
      <c r="D5" s="369">
        <f>'410'!$D$4</f>
        <v>0</v>
      </c>
      <c r="E5" s="371">
        <f>'410'!$F$4</f>
        <v>0</v>
      </c>
    </row>
    <row r="6" spans="2:6" ht="15.75" thickBot="1" x14ac:dyDescent="0.3">
      <c r="B6" s="188" t="s">
        <v>325</v>
      </c>
      <c r="C6" s="189">
        <v>4</v>
      </c>
      <c r="D6" s="369">
        <f>'422'!$D$4</f>
        <v>0</v>
      </c>
      <c r="E6" s="371">
        <f>'422'!$F$4</f>
        <v>0</v>
      </c>
    </row>
    <row r="7" spans="2:6" ht="15.75" thickBot="1" x14ac:dyDescent="0.3">
      <c r="B7" s="188" t="s">
        <v>326</v>
      </c>
      <c r="C7" s="189">
        <v>3</v>
      </c>
      <c r="D7" s="369">
        <f>'432'!$D$4</f>
        <v>0</v>
      </c>
      <c r="E7" s="371">
        <f>'432'!$F$4</f>
        <v>0</v>
      </c>
    </row>
  </sheetData>
  <sheetProtection sheet="1" objects="1" scenarios="1" selectLockedCells="1" selectUnlockedCells="1"/>
  <mergeCells count="3">
    <mergeCell ref="E2:E3"/>
    <mergeCell ref="C2:C3"/>
    <mergeCell ref="D2:D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F20"/>
  <sheetViews>
    <sheetView showGridLines="0" zoomScale="150" zoomScaleNormal="150" workbookViewId="0">
      <selection activeCell="D9" sqref="D9:D13"/>
    </sheetView>
  </sheetViews>
  <sheetFormatPr defaultRowHeight="15" x14ac:dyDescent="0.25"/>
  <cols>
    <col min="1" max="1" width="4.42578125" style="403" bestFit="1" customWidth="1"/>
    <col min="2" max="2" width="64.140625" style="403" customWidth="1"/>
    <col min="3" max="3" width="17.140625" style="428" customWidth="1"/>
    <col min="4" max="4" width="16.85546875" style="403" customWidth="1"/>
    <col min="5" max="5" width="17.28515625" style="403" customWidth="1"/>
    <col min="6" max="6" width="17.140625" style="403" customWidth="1"/>
    <col min="7" max="16384" width="9.140625" style="403"/>
  </cols>
  <sheetData>
    <row r="1" spans="2:6" ht="19.5" thickBot="1" x14ac:dyDescent="0.35">
      <c r="D1" s="431">
        <f>'1'!$I$10</f>
        <v>0</v>
      </c>
      <c r="E1" s="432"/>
      <c r="F1" s="431">
        <f>'1'!$M$10</f>
        <v>0</v>
      </c>
    </row>
    <row r="2" spans="2:6" ht="15" customHeight="1" x14ac:dyDescent="0.25">
      <c r="C2" s="712" t="s">
        <v>1</v>
      </c>
      <c r="D2" s="714" t="s">
        <v>124</v>
      </c>
      <c r="E2" s="706" t="s">
        <v>302</v>
      </c>
      <c r="F2" s="710" t="s">
        <v>305</v>
      </c>
    </row>
    <row r="3" spans="2:6" ht="15.75" thickBot="1" x14ac:dyDescent="0.3">
      <c r="B3" s="404" t="s">
        <v>2</v>
      </c>
      <c r="C3" s="713"/>
      <c r="D3" s="715"/>
      <c r="E3" s="707"/>
      <c r="F3" s="711"/>
    </row>
    <row r="4" spans="2:6" ht="19.5" thickBot="1" x14ac:dyDescent="0.35">
      <c r="B4" s="433" t="s">
        <v>303</v>
      </c>
      <c r="C4" s="434">
        <v>3</v>
      </c>
      <c r="D4" s="435">
        <f>(D15/100*3)</f>
        <v>0</v>
      </c>
      <c r="E4" s="436">
        <v>3</v>
      </c>
      <c r="F4" s="437">
        <f>(F15/100*3)</f>
        <v>0</v>
      </c>
    </row>
    <row r="5" spans="2:6" ht="18" x14ac:dyDescent="0.35">
      <c r="B5" s="438" t="s">
        <v>300</v>
      </c>
      <c r="C5" s="439">
        <v>10</v>
      </c>
      <c r="D5" s="440">
        <f>SUM(D6)</f>
        <v>0</v>
      </c>
      <c r="E5" s="441">
        <v>0.3</v>
      </c>
      <c r="F5" s="415">
        <f>SUM(F6)</f>
        <v>0</v>
      </c>
    </row>
    <row r="6" spans="2:6" ht="15.75" thickBot="1" x14ac:dyDescent="0.3">
      <c r="B6" s="442" t="s">
        <v>125</v>
      </c>
      <c r="C6" s="443">
        <v>10</v>
      </c>
      <c r="D6" s="182"/>
      <c r="E6" s="444">
        <v>0.3</v>
      </c>
      <c r="F6" s="379"/>
    </row>
    <row r="7" spans="2:6" ht="19.5" thickBot="1" x14ac:dyDescent="0.4">
      <c r="B7" s="708" t="s">
        <v>299</v>
      </c>
      <c r="C7" s="709"/>
      <c r="D7" s="709"/>
      <c r="E7" s="709"/>
    </row>
    <row r="8" spans="2:6" ht="18" x14ac:dyDescent="0.35">
      <c r="B8" s="445" t="s">
        <v>301</v>
      </c>
      <c r="C8" s="446">
        <v>100</v>
      </c>
      <c r="D8" s="415">
        <f>SUM(D9:D13)</f>
        <v>0</v>
      </c>
      <c r="E8" s="447">
        <f>SUM(E9:E13)</f>
        <v>3.0000000000000004</v>
      </c>
      <c r="F8" s="415">
        <f>SUM(F9:F13)</f>
        <v>0</v>
      </c>
    </row>
    <row r="9" spans="2:6" x14ac:dyDescent="0.25">
      <c r="B9" s="448" t="s">
        <v>126</v>
      </c>
      <c r="C9" s="449">
        <v>20</v>
      </c>
      <c r="D9" s="184"/>
      <c r="E9" s="450">
        <v>0.6</v>
      </c>
      <c r="F9" s="380"/>
    </row>
    <row r="10" spans="2:6" x14ac:dyDescent="0.25">
      <c r="B10" s="451" t="s">
        <v>127</v>
      </c>
      <c r="C10" s="452">
        <v>25</v>
      </c>
      <c r="D10" s="184"/>
      <c r="E10" s="453">
        <v>0.75</v>
      </c>
      <c r="F10" s="380"/>
    </row>
    <row r="11" spans="2:6" x14ac:dyDescent="0.25">
      <c r="B11" s="451" t="s">
        <v>128</v>
      </c>
      <c r="C11" s="452">
        <v>25</v>
      </c>
      <c r="D11" s="184"/>
      <c r="E11" s="453">
        <v>0.75</v>
      </c>
      <c r="F11" s="380"/>
    </row>
    <row r="12" spans="2:6" x14ac:dyDescent="0.25">
      <c r="B12" s="454" t="s">
        <v>129</v>
      </c>
      <c r="C12" s="455">
        <v>15</v>
      </c>
      <c r="D12" s="184"/>
      <c r="E12" s="456">
        <v>0.45</v>
      </c>
      <c r="F12" s="380"/>
    </row>
    <row r="13" spans="2:6" ht="15.75" thickBot="1" x14ac:dyDescent="0.3">
      <c r="B13" s="457" t="s">
        <v>130</v>
      </c>
      <c r="C13" s="458">
        <v>15</v>
      </c>
      <c r="D13" s="185"/>
      <c r="E13" s="459">
        <v>0.45</v>
      </c>
      <c r="F13" s="379"/>
    </row>
    <row r="14" spans="2:6" x14ac:dyDescent="0.25">
      <c r="B14" s="460"/>
      <c r="C14" s="461"/>
      <c r="D14" s="461"/>
      <c r="E14" s="462"/>
    </row>
    <row r="15" spans="2:6" x14ac:dyDescent="0.25">
      <c r="D15" s="463">
        <f>D8+D5</f>
        <v>0</v>
      </c>
      <c r="F15" s="463">
        <f>F8+F5</f>
        <v>0</v>
      </c>
    </row>
    <row r="19" spans="5:5" ht="15.75" thickBot="1" x14ac:dyDescent="0.3"/>
    <row r="20" spans="5:5" ht="15.75" thickBot="1" x14ac:dyDescent="0.3">
      <c r="E20" s="464"/>
    </row>
  </sheetData>
  <sheetProtection sheet="1" objects="1" scenarios="1" selectLockedCells="1"/>
  <mergeCells count="5">
    <mergeCell ref="E2:E3"/>
    <mergeCell ref="B7:E7"/>
    <mergeCell ref="F2:F3"/>
    <mergeCell ref="C2:C3"/>
    <mergeCell ref="D2:D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F43"/>
  <sheetViews>
    <sheetView showGridLines="0" zoomScale="150" zoomScaleNormal="150" workbookViewId="0">
      <selection activeCell="D6" sqref="D6:D10"/>
    </sheetView>
  </sheetViews>
  <sheetFormatPr defaultRowHeight="15" x14ac:dyDescent="0.25"/>
  <cols>
    <col min="1" max="1" width="4.42578125" style="403" bestFit="1" customWidth="1"/>
    <col min="2" max="2" width="64.28515625" style="403" customWidth="1"/>
    <col min="3" max="3" width="17.140625" style="428" customWidth="1"/>
    <col min="4" max="4" width="16.7109375" style="403" customWidth="1"/>
    <col min="5" max="5" width="17.28515625" style="403" customWidth="1"/>
    <col min="6" max="6" width="16.85546875" style="403" customWidth="1"/>
    <col min="7" max="16384" width="9.140625" style="403"/>
  </cols>
  <sheetData>
    <row r="1" spans="2:6" ht="19.5" thickBot="1" x14ac:dyDescent="0.35">
      <c r="D1" s="431">
        <f>'1'!$I$10</f>
        <v>0</v>
      </c>
      <c r="E1" s="432"/>
      <c r="F1" s="431">
        <f>'1'!$M$10</f>
        <v>0</v>
      </c>
    </row>
    <row r="2" spans="2:6" ht="15" customHeight="1" x14ac:dyDescent="0.25">
      <c r="B2" s="460"/>
      <c r="C2" s="712" t="s">
        <v>1</v>
      </c>
      <c r="D2" s="714" t="s">
        <v>124</v>
      </c>
      <c r="E2" s="706" t="s">
        <v>302</v>
      </c>
      <c r="F2" s="710" t="s">
        <v>305</v>
      </c>
    </row>
    <row r="3" spans="2:6" ht="15.75" thickBot="1" x14ac:dyDescent="0.3">
      <c r="B3" s="404"/>
      <c r="C3" s="713"/>
      <c r="D3" s="715"/>
      <c r="E3" s="707"/>
      <c r="F3" s="711"/>
    </row>
    <row r="4" spans="2:6" ht="19.5" thickBot="1" x14ac:dyDescent="0.35">
      <c r="B4" s="433" t="s">
        <v>327</v>
      </c>
      <c r="C4" s="434">
        <f>(((C6+C7)+C8+C9+C10)/100)*4</f>
        <v>4</v>
      </c>
      <c r="D4" s="465">
        <f>(D5/100)*4</f>
        <v>0</v>
      </c>
      <c r="E4" s="466">
        <v>4</v>
      </c>
      <c r="F4" s="467">
        <f>(F5/100)*4</f>
        <v>0</v>
      </c>
    </row>
    <row r="5" spans="2:6" ht="15.75" x14ac:dyDescent="0.25">
      <c r="B5" s="468" t="s">
        <v>131</v>
      </c>
      <c r="C5" s="469">
        <v>100</v>
      </c>
      <c r="D5" s="470">
        <f>SUM(D6:D10)</f>
        <v>0</v>
      </c>
      <c r="E5" s="471">
        <f>SUM(E6:E10)</f>
        <v>4</v>
      </c>
      <c r="F5" s="470">
        <f>SUM(F6:F10)</f>
        <v>0</v>
      </c>
    </row>
    <row r="6" spans="2:6" x14ac:dyDescent="0.25">
      <c r="B6" s="472" t="s">
        <v>132</v>
      </c>
      <c r="C6" s="473">
        <v>20</v>
      </c>
      <c r="D6" s="184"/>
      <c r="E6" s="474">
        <v>0.8</v>
      </c>
      <c r="F6" s="380"/>
    </row>
    <row r="7" spans="2:6" x14ac:dyDescent="0.25">
      <c r="B7" s="472" t="s">
        <v>133</v>
      </c>
      <c r="C7" s="473">
        <v>20</v>
      </c>
      <c r="D7" s="184"/>
      <c r="E7" s="474">
        <v>0.8</v>
      </c>
      <c r="F7" s="380"/>
    </row>
    <row r="8" spans="2:6" x14ac:dyDescent="0.25">
      <c r="B8" s="475" t="s">
        <v>134</v>
      </c>
      <c r="C8" s="476">
        <v>20</v>
      </c>
      <c r="D8" s="184"/>
      <c r="E8" s="477">
        <v>0.8</v>
      </c>
      <c r="F8" s="380"/>
    </row>
    <row r="9" spans="2:6" x14ac:dyDescent="0.25">
      <c r="B9" s="478" t="s">
        <v>135</v>
      </c>
      <c r="C9" s="455">
        <v>20</v>
      </c>
      <c r="D9" s="184"/>
      <c r="E9" s="479">
        <v>0.8</v>
      </c>
      <c r="F9" s="380"/>
    </row>
    <row r="10" spans="2:6" ht="15.75" thickBot="1" x14ac:dyDescent="0.3">
      <c r="B10" s="480" t="s">
        <v>136</v>
      </c>
      <c r="C10" s="458">
        <v>20</v>
      </c>
      <c r="D10" s="185"/>
      <c r="E10" s="481">
        <v>0.8</v>
      </c>
      <c r="F10" s="379"/>
    </row>
    <row r="12" spans="2:6" ht="15" customHeight="1" x14ac:dyDescent="0.25">
      <c r="C12" s="403"/>
    </row>
    <row r="13" spans="2:6" x14ac:dyDescent="0.25">
      <c r="C13" s="403"/>
    </row>
    <row r="14" spans="2:6" x14ac:dyDescent="0.25">
      <c r="C14" s="403"/>
    </row>
    <row r="15" spans="2:6" x14ac:dyDescent="0.25">
      <c r="C15" s="403"/>
    </row>
    <row r="16" spans="2:6" x14ac:dyDescent="0.25">
      <c r="C16" s="403"/>
    </row>
    <row r="17" spans="3:3" x14ac:dyDescent="0.25">
      <c r="C17" s="403"/>
    </row>
    <row r="18" spans="3:3" x14ac:dyDescent="0.25">
      <c r="C18" s="403"/>
    </row>
    <row r="19" spans="3:3" x14ac:dyDescent="0.25">
      <c r="C19" s="403"/>
    </row>
    <row r="20" spans="3:3" x14ac:dyDescent="0.25">
      <c r="C20" s="403"/>
    </row>
    <row r="21" spans="3:3" x14ac:dyDescent="0.25">
      <c r="C21" s="403"/>
    </row>
    <row r="22" spans="3:3" x14ac:dyDescent="0.25">
      <c r="C22" s="403"/>
    </row>
    <row r="23" spans="3:3" x14ac:dyDescent="0.25">
      <c r="C23" s="403"/>
    </row>
    <row r="24" spans="3:3" x14ac:dyDescent="0.25">
      <c r="C24" s="403"/>
    </row>
    <row r="25" spans="3:3" x14ac:dyDescent="0.25">
      <c r="C25" s="403"/>
    </row>
    <row r="26" spans="3:3" x14ac:dyDescent="0.25">
      <c r="C26" s="403"/>
    </row>
    <row r="27" spans="3:3" x14ac:dyDescent="0.25">
      <c r="C27" s="403"/>
    </row>
    <row r="28" spans="3:3" x14ac:dyDescent="0.25">
      <c r="C28" s="403"/>
    </row>
    <row r="29" spans="3:3" x14ac:dyDescent="0.25">
      <c r="C29" s="403"/>
    </row>
    <row r="30" spans="3:3" x14ac:dyDescent="0.25">
      <c r="C30" s="403"/>
    </row>
    <row r="31" spans="3:3" x14ac:dyDescent="0.25">
      <c r="C31" s="403"/>
    </row>
    <row r="32" spans="3:3" x14ac:dyDescent="0.25">
      <c r="C32" s="403"/>
    </row>
    <row r="33" spans="3:3" x14ac:dyDescent="0.25">
      <c r="C33" s="403"/>
    </row>
    <row r="34" spans="3:3" x14ac:dyDescent="0.25">
      <c r="C34" s="403"/>
    </row>
    <row r="35" spans="3:3" x14ac:dyDescent="0.25">
      <c r="C35" s="403"/>
    </row>
    <row r="36" spans="3:3" x14ac:dyDescent="0.25">
      <c r="C36" s="403"/>
    </row>
    <row r="37" spans="3:3" x14ac:dyDescent="0.25">
      <c r="C37" s="403"/>
    </row>
    <row r="38" spans="3:3" x14ac:dyDescent="0.25">
      <c r="C38" s="403"/>
    </row>
    <row r="39" spans="3:3" x14ac:dyDescent="0.25">
      <c r="C39" s="403"/>
    </row>
    <row r="40" spans="3:3" x14ac:dyDescent="0.25">
      <c r="C40" s="403"/>
    </row>
    <row r="41" spans="3:3" x14ac:dyDescent="0.25">
      <c r="C41" s="403"/>
    </row>
    <row r="42" spans="3:3" x14ac:dyDescent="0.25">
      <c r="C42" s="403"/>
    </row>
    <row r="43" spans="3:3" x14ac:dyDescent="0.25">
      <c r="C43" s="403"/>
    </row>
  </sheetData>
  <sheetProtection sheet="1" objects="1" scenarios="1" selectLockedCells="1"/>
  <mergeCells count="4">
    <mergeCell ref="E2:E3"/>
    <mergeCell ref="F2:F3"/>
    <mergeCell ref="C2:C3"/>
    <mergeCell ref="D2:D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F31"/>
  <sheetViews>
    <sheetView showGridLines="0" zoomScale="150" zoomScaleNormal="150" workbookViewId="0">
      <selection activeCell="D26" sqref="D26"/>
    </sheetView>
  </sheetViews>
  <sheetFormatPr defaultRowHeight="15" x14ac:dyDescent="0.25"/>
  <cols>
    <col min="1" max="1" width="4.42578125" style="403" bestFit="1" customWidth="1"/>
    <col min="2" max="2" width="64.28515625" style="403" customWidth="1"/>
    <col min="3" max="3" width="17.140625" style="428" customWidth="1"/>
    <col min="4" max="4" width="16.85546875" style="403" customWidth="1"/>
    <col min="5" max="5" width="17.28515625" style="403" customWidth="1"/>
    <col min="6" max="6" width="16.5703125" style="403" customWidth="1"/>
    <col min="7" max="16384" width="9.140625" style="403"/>
  </cols>
  <sheetData>
    <row r="1" spans="2:6" ht="19.5" thickBot="1" x14ac:dyDescent="0.35">
      <c r="D1" s="431">
        <f>'1'!$I$10</f>
        <v>0</v>
      </c>
      <c r="E1" s="432"/>
      <c r="F1" s="431">
        <f>'1'!$M$10</f>
        <v>0</v>
      </c>
    </row>
    <row r="2" spans="2:6" ht="15" customHeight="1" x14ac:dyDescent="0.25">
      <c r="C2" s="712" t="s">
        <v>1</v>
      </c>
      <c r="D2" s="714" t="s">
        <v>124</v>
      </c>
      <c r="E2" s="706" t="s">
        <v>302</v>
      </c>
      <c r="F2" s="710" t="s">
        <v>305</v>
      </c>
    </row>
    <row r="3" spans="2:6" ht="15.75" thickBot="1" x14ac:dyDescent="0.3">
      <c r="B3" s="404"/>
      <c r="C3" s="713"/>
      <c r="D3" s="715"/>
      <c r="E3" s="707"/>
      <c r="F3" s="711"/>
    </row>
    <row r="4" spans="2:6" ht="19.5" thickBot="1" x14ac:dyDescent="0.35">
      <c r="B4" s="433" t="s">
        <v>304</v>
      </c>
      <c r="C4" s="434">
        <v>3</v>
      </c>
      <c r="D4" s="482">
        <f>(D5/100)*3+D26</f>
        <v>0</v>
      </c>
      <c r="E4" s="436">
        <v>3</v>
      </c>
      <c r="F4" s="467">
        <f>(F5/100)*3+F26</f>
        <v>0</v>
      </c>
    </row>
    <row r="5" spans="2:6" ht="16.5" thickBot="1" x14ac:dyDescent="0.3">
      <c r="B5" s="483" t="s">
        <v>137</v>
      </c>
      <c r="C5" s="484">
        <v>100</v>
      </c>
      <c r="D5" s="485">
        <f>SUM(D16,D14,D6)</f>
        <v>0</v>
      </c>
      <c r="E5" s="486">
        <v>3</v>
      </c>
      <c r="F5" s="487">
        <f>SUM(F16,F14,F6)</f>
        <v>0</v>
      </c>
    </row>
    <row r="6" spans="2:6" ht="15.75" x14ac:dyDescent="0.25">
      <c r="B6" s="488" t="s">
        <v>55</v>
      </c>
      <c r="C6" s="489" t="s">
        <v>138</v>
      </c>
      <c r="D6" s="440">
        <f>SUM(D7:D13)</f>
        <v>0</v>
      </c>
      <c r="E6" s="490">
        <v>1.2</v>
      </c>
      <c r="F6" s="415">
        <f>SUM(F7:F13)</f>
        <v>0</v>
      </c>
    </row>
    <row r="7" spans="2:6" x14ac:dyDescent="0.25">
      <c r="B7" s="491" t="s">
        <v>139</v>
      </c>
      <c r="C7" s="492">
        <v>40</v>
      </c>
      <c r="D7" s="183"/>
      <c r="E7" s="493">
        <v>1.2</v>
      </c>
      <c r="F7" s="380"/>
    </row>
    <row r="8" spans="2:6" x14ac:dyDescent="0.25">
      <c r="B8" s="451" t="s">
        <v>140</v>
      </c>
      <c r="C8" s="452">
        <v>20</v>
      </c>
      <c r="D8" s="183"/>
      <c r="E8" s="494">
        <v>0.6</v>
      </c>
      <c r="F8" s="380"/>
    </row>
    <row r="9" spans="2:6" x14ac:dyDescent="0.25">
      <c r="B9" s="491" t="s">
        <v>141</v>
      </c>
      <c r="C9" s="492">
        <v>40</v>
      </c>
      <c r="D9" s="183"/>
      <c r="E9" s="493">
        <v>1.2</v>
      </c>
      <c r="F9" s="380"/>
    </row>
    <row r="10" spans="2:6" x14ac:dyDescent="0.25">
      <c r="B10" s="491" t="s">
        <v>142</v>
      </c>
      <c r="C10" s="492">
        <v>40</v>
      </c>
      <c r="D10" s="183"/>
      <c r="E10" s="493">
        <v>1.2</v>
      </c>
      <c r="F10" s="380"/>
    </row>
    <row r="11" spans="2:6" x14ac:dyDescent="0.25">
      <c r="B11" s="451" t="s">
        <v>143</v>
      </c>
      <c r="C11" s="452">
        <v>20</v>
      </c>
      <c r="D11" s="183"/>
      <c r="E11" s="494">
        <v>0.6</v>
      </c>
      <c r="F11" s="380"/>
    </row>
    <row r="12" spans="2:6" x14ac:dyDescent="0.25">
      <c r="B12" s="495" t="s">
        <v>144</v>
      </c>
      <c r="C12" s="496">
        <v>10</v>
      </c>
      <c r="D12" s="183"/>
      <c r="E12" s="314">
        <v>0.3</v>
      </c>
      <c r="F12" s="380"/>
    </row>
    <row r="13" spans="2:6" ht="15.75" thickBot="1" x14ac:dyDescent="0.3">
      <c r="B13" s="497" t="s">
        <v>145</v>
      </c>
      <c r="C13" s="498">
        <v>0</v>
      </c>
      <c r="D13" s="182"/>
      <c r="E13" s="499">
        <v>0</v>
      </c>
      <c r="F13" s="379"/>
    </row>
    <row r="14" spans="2:6" ht="15" customHeight="1" x14ac:dyDescent="0.25">
      <c r="B14" s="500" t="s">
        <v>146</v>
      </c>
      <c r="C14" s="501">
        <v>30</v>
      </c>
      <c r="D14" s="440">
        <f>SUM(D15)</f>
        <v>0</v>
      </c>
      <c r="E14" s="502">
        <v>0.9</v>
      </c>
      <c r="F14" s="415">
        <f>SUM(F15)</f>
        <v>0</v>
      </c>
    </row>
    <row r="15" spans="2:6" ht="15.75" thickBot="1" x14ac:dyDescent="0.3">
      <c r="B15" s="503" t="s">
        <v>147</v>
      </c>
      <c r="C15" s="504">
        <v>30</v>
      </c>
      <c r="D15" s="182"/>
      <c r="E15" s="505">
        <v>0.9</v>
      </c>
      <c r="F15" s="379"/>
    </row>
    <row r="16" spans="2:6" x14ac:dyDescent="0.25">
      <c r="B16" s="440" t="s">
        <v>56</v>
      </c>
      <c r="C16" s="506" t="s">
        <v>148</v>
      </c>
      <c r="D16" s="415">
        <f>SUM(D17:D24)</f>
        <v>0</v>
      </c>
      <c r="E16" s="502">
        <v>0.9</v>
      </c>
      <c r="F16" s="415">
        <f>SUM(F17:F24)</f>
        <v>0</v>
      </c>
    </row>
    <row r="17" spans="2:6" x14ac:dyDescent="0.25">
      <c r="B17" s="451" t="s">
        <v>149</v>
      </c>
      <c r="C17" s="452">
        <v>20</v>
      </c>
      <c r="D17" s="184"/>
      <c r="E17" s="494">
        <v>0.6</v>
      </c>
      <c r="F17" s="380"/>
    </row>
    <row r="18" spans="2:6" x14ac:dyDescent="0.25">
      <c r="B18" s="448" t="s">
        <v>150</v>
      </c>
      <c r="C18" s="449">
        <v>10</v>
      </c>
      <c r="D18" s="184"/>
      <c r="E18" s="507">
        <v>0.3</v>
      </c>
      <c r="F18" s="380"/>
    </row>
    <row r="19" spans="2:6" x14ac:dyDescent="0.25">
      <c r="B19" s="451" t="s">
        <v>151</v>
      </c>
      <c r="C19" s="452">
        <v>20</v>
      </c>
      <c r="D19" s="184"/>
      <c r="E19" s="494">
        <v>0.6</v>
      </c>
      <c r="F19" s="380"/>
    </row>
    <row r="20" spans="2:6" x14ac:dyDescent="0.25">
      <c r="B20" s="448" t="s">
        <v>150</v>
      </c>
      <c r="C20" s="449">
        <v>10</v>
      </c>
      <c r="D20" s="184"/>
      <c r="E20" s="507">
        <v>0.3</v>
      </c>
      <c r="F20" s="380"/>
    </row>
    <row r="21" spans="2:6" x14ac:dyDescent="0.25">
      <c r="B21" s="454" t="s">
        <v>152</v>
      </c>
      <c r="C21" s="455">
        <v>10</v>
      </c>
      <c r="D21" s="184"/>
      <c r="E21" s="479">
        <v>0.3</v>
      </c>
      <c r="F21" s="380"/>
    </row>
    <row r="22" spans="2:6" x14ac:dyDescent="0.25">
      <c r="B22" s="448" t="s">
        <v>153</v>
      </c>
      <c r="C22" s="449">
        <v>10</v>
      </c>
      <c r="D22" s="184"/>
      <c r="E22" s="507">
        <v>0.3</v>
      </c>
      <c r="F22" s="380"/>
    </row>
    <row r="23" spans="2:6" x14ac:dyDescent="0.25">
      <c r="B23" s="451" t="s">
        <v>154</v>
      </c>
      <c r="C23" s="452">
        <v>20</v>
      </c>
      <c r="D23" s="184"/>
      <c r="E23" s="494">
        <v>0.6</v>
      </c>
      <c r="F23" s="380"/>
    </row>
    <row r="24" spans="2:6" ht="15.75" thickBot="1" x14ac:dyDescent="0.3">
      <c r="B24" s="497" t="s">
        <v>155</v>
      </c>
      <c r="C24" s="498">
        <v>0</v>
      </c>
      <c r="D24" s="185"/>
      <c r="E24" s="499">
        <v>0</v>
      </c>
      <c r="F24" s="379"/>
    </row>
    <row r="25" spans="2:6" ht="15.75" thickBot="1" x14ac:dyDescent="0.3"/>
    <row r="26" spans="2:6" ht="15.75" thickBot="1" x14ac:dyDescent="0.3">
      <c r="B26" s="508" t="s">
        <v>306</v>
      </c>
      <c r="C26" s="509" t="s">
        <v>307</v>
      </c>
      <c r="D26" s="206"/>
      <c r="F26" s="510"/>
    </row>
    <row r="27" spans="2:6" ht="15.75" x14ac:dyDescent="0.25">
      <c r="C27" s="403"/>
      <c r="D27" s="716" t="s">
        <v>308</v>
      </c>
      <c r="E27" s="716"/>
      <c r="F27" s="716"/>
    </row>
    <row r="28" spans="2:6" x14ac:dyDescent="0.25">
      <c r="C28" s="403"/>
    </row>
    <row r="29" spans="2:6" x14ac:dyDescent="0.25">
      <c r="C29" s="403"/>
    </row>
    <row r="30" spans="2:6" x14ac:dyDescent="0.25">
      <c r="C30" s="403"/>
    </row>
    <row r="31" spans="2:6" x14ac:dyDescent="0.25">
      <c r="C31" s="403"/>
    </row>
  </sheetData>
  <sheetProtection sheet="1" objects="1" scenarios="1" selectLockedCells="1"/>
  <mergeCells count="5">
    <mergeCell ref="D27:F27"/>
    <mergeCell ref="E2:E3"/>
    <mergeCell ref="F2:F3"/>
    <mergeCell ref="C2:C3"/>
    <mergeCell ref="D2:D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7"/>
  <sheetViews>
    <sheetView showGridLines="0" zoomScale="170" zoomScaleNormal="170" workbookViewId="0">
      <selection activeCell="C19" sqref="C19:C20"/>
    </sheetView>
  </sheetViews>
  <sheetFormatPr defaultRowHeight="15" x14ac:dyDescent="0.25"/>
  <cols>
    <col min="1" max="1" width="3.5703125" style="403" customWidth="1"/>
    <col min="2" max="2" width="64.28515625" style="403" customWidth="1"/>
    <col min="3" max="4" width="17.140625" style="403" customWidth="1"/>
    <col min="5" max="5" width="17.42578125" style="403" customWidth="1"/>
    <col min="6" max="16384" width="9.140625" style="403"/>
  </cols>
  <sheetData>
    <row r="1" spans="1:5" ht="19.5" thickBot="1" x14ac:dyDescent="0.35">
      <c r="D1" s="431">
        <f>'1'!$I$10</f>
        <v>0</v>
      </c>
      <c r="E1" s="431">
        <f>'1'!$M$10</f>
        <v>0</v>
      </c>
    </row>
    <row r="2" spans="1:5" ht="15" customHeight="1" x14ac:dyDescent="0.25">
      <c r="B2" s="404"/>
      <c r="C2" s="712" t="s">
        <v>1</v>
      </c>
      <c r="D2" s="714" t="s">
        <v>124</v>
      </c>
      <c r="E2" s="710" t="s">
        <v>305</v>
      </c>
    </row>
    <row r="3" spans="1:5" ht="15" customHeight="1" thickBot="1" x14ac:dyDescent="0.3">
      <c r="B3" s="404" t="s">
        <v>2</v>
      </c>
      <c r="C3" s="713"/>
      <c r="D3" s="715"/>
      <c r="E3" s="711"/>
    </row>
    <row r="4" spans="1:5" ht="19.5" thickBot="1" x14ac:dyDescent="0.35">
      <c r="B4" s="511" t="s">
        <v>335</v>
      </c>
      <c r="C4" s="405">
        <v>50</v>
      </c>
      <c r="D4" s="435">
        <f>SUM(D5:D13)</f>
        <v>0</v>
      </c>
      <c r="E4" s="435">
        <f>SUM(E5:E13)</f>
        <v>0</v>
      </c>
    </row>
    <row r="5" spans="1:5" ht="15.75" thickBot="1" x14ac:dyDescent="0.3">
      <c r="A5" s="512"/>
      <c r="B5" s="513" t="s">
        <v>315</v>
      </c>
      <c r="C5" s="514">
        <v>6</v>
      </c>
      <c r="D5" s="198"/>
      <c r="E5" s="381"/>
    </row>
    <row r="6" spans="1:5" ht="15.75" thickBot="1" x14ac:dyDescent="0.3">
      <c r="A6" s="512"/>
      <c r="B6" s="515" t="s">
        <v>316</v>
      </c>
      <c r="C6" s="516">
        <v>0.5</v>
      </c>
      <c r="D6" s="198"/>
      <c r="E6" s="381"/>
    </row>
    <row r="7" spans="1:5" ht="15.75" thickBot="1" x14ac:dyDescent="0.3">
      <c r="A7" s="512"/>
      <c r="B7" s="517" t="s">
        <v>317</v>
      </c>
      <c r="C7" s="518">
        <v>3</v>
      </c>
      <c r="D7" s="198"/>
      <c r="E7" s="381"/>
    </row>
    <row r="8" spans="1:5" ht="15.75" thickBot="1" x14ac:dyDescent="0.3">
      <c r="A8" s="512"/>
      <c r="B8" s="519" t="s">
        <v>318</v>
      </c>
      <c r="C8" s="520">
        <v>4</v>
      </c>
      <c r="D8" s="198"/>
      <c r="E8" s="381"/>
    </row>
    <row r="9" spans="1:5" ht="15.75" thickBot="1" x14ac:dyDescent="0.3">
      <c r="A9" s="512"/>
      <c r="B9" s="521" t="s">
        <v>319</v>
      </c>
      <c r="C9" s="522">
        <v>0.5</v>
      </c>
      <c r="D9" s="198"/>
      <c r="E9" s="381"/>
    </row>
    <row r="10" spans="1:5" ht="15.75" thickBot="1" x14ac:dyDescent="0.3">
      <c r="A10" s="512"/>
      <c r="B10" s="523" t="s">
        <v>320</v>
      </c>
      <c r="C10" s="524">
        <v>10</v>
      </c>
      <c r="D10" s="198"/>
      <c r="E10" s="381"/>
    </row>
    <row r="11" spans="1:5" ht="15.75" thickBot="1" x14ac:dyDescent="0.3">
      <c r="A11" s="512"/>
      <c r="B11" s="525" t="s">
        <v>321</v>
      </c>
      <c r="C11" s="526">
        <v>15</v>
      </c>
      <c r="D11" s="198"/>
      <c r="E11" s="381"/>
    </row>
    <row r="12" spans="1:5" ht="15.75" thickBot="1" x14ac:dyDescent="0.3">
      <c r="A12" s="512"/>
      <c r="B12" s="527" t="s">
        <v>322</v>
      </c>
      <c r="C12" s="528">
        <v>9</v>
      </c>
      <c r="D12" s="529">
        <f>'580 - Training'!$D$4</f>
        <v>0</v>
      </c>
      <c r="E12" s="530">
        <f>'580 - Training'!$F$4</f>
        <v>0</v>
      </c>
    </row>
    <row r="13" spans="1:5" ht="15.75" thickBot="1" x14ac:dyDescent="0.3">
      <c r="B13" s="531" t="s">
        <v>323</v>
      </c>
      <c r="C13" s="532">
        <v>2</v>
      </c>
      <c r="D13" s="533">
        <f>'730'!$D$4</f>
        <v>0</v>
      </c>
      <c r="E13" s="530">
        <f>'730'!$F$4</f>
        <v>0</v>
      </c>
    </row>
    <row r="14" spans="1:5" ht="15.75" thickBot="1" x14ac:dyDescent="0.3">
      <c r="C14" s="512" t="s">
        <v>2</v>
      </c>
    </row>
    <row r="15" spans="1:5" ht="15.75" thickBot="1" x14ac:dyDescent="0.3">
      <c r="B15" s="534" t="s">
        <v>309</v>
      </c>
      <c r="C15" s="192"/>
    </row>
    <row r="16" spans="1:5" ht="15.75" thickBot="1" x14ac:dyDescent="0.3">
      <c r="B16" s="534" t="s">
        <v>311</v>
      </c>
      <c r="C16" s="192"/>
    </row>
    <row r="17" spans="2:3" ht="15.75" thickBot="1" x14ac:dyDescent="0.3">
      <c r="B17" s="534" t="s">
        <v>310</v>
      </c>
      <c r="C17" s="192"/>
    </row>
    <row r="18" spans="2:3" ht="15.75" thickBot="1" x14ac:dyDescent="0.3">
      <c r="C18" s="512"/>
    </row>
    <row r="19" spans="2:3" ht="15.75" thickBot="1" x14ac:dyDescent="0.3">
      <c r="B19" s="535" t="s">
        <v>312</v>
      </c>
      <c r="C19" s="206"/>
    </row>
    <row r="20" spans="2:3" ht="15" customHeight="1" thickBot="1" x14ac:dyDescent="0.3">
      <c r="B20" s="535" t="s">
        <v>313</v>
      </c>
      <c r="C20" s="206"/>
    </row>
    <row r="21" spans="2:3" ht="15" customHeight="1" x14ac:dyDescent="0.25"/>
    <row r="22" spans="2:3" ht="15" customHeight="1" x14ac:dyDescent="0.25"/>
    <row r="23" spans="2:3" ht="15" customHeight="1" x14ac:dyDescent="0.25"/>
    <row r="24" spans="2:3" ht="15" customHeight="1" x14ac:dyDescent="0.25"/>
    <row r="25" spans="2:3" ht="15" customHeight="1" x14ac:dyDescent="0.25"/>
    <row r="26" spans="2:3" ht="15" customHeight="1" x14ac:dyDescent="0.25"/>
    <row r="27" spans="2:3" ht="15" customHeight="1" x14ac:dyDescent="0.25"/>
  </sheetData>
  <sheetProtection sheet="1" objects="1" scenarios="1" selectLockedCells="1"/>
  <mergeCells count="3">
    <mergeCell ref="E2:E3"/>
    <mergeCell ref="D2:D3"/>
    <mergeCell ref="C2:C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5"/>
  <sheetViews>
    <sheetView showGridLines="0" zoomScaleNormal="100" workbookViewId="0">
      <selection activeCell="D5" sqref="D5:D41"/>
    </sheetView>
  </sheetViews>
  <sheetFormatPr defaultRowHeight="15" x14ac:dyDescent="0.25"/>
  <cols>
    <col min="1" max="1" width="3.42578125" style="403" customWidth="1"/>
    <col min="2" max="2" width="67.140625" style="403" bestFit="1" customWidth="1"/>
    <col min="3" max="4" width="17.140625" style="428" customWidth="1"/>
    <col min="5" max="5" width="17.140625" style="403" customWidth="1"/>
    <col min="6" max="6" width="16.7109375" style="428" customWidth="1"/>
    <col min="7" max="7" width="3.85546875" style="403" customWidth="1"/>
    <col min="8" max="16384" width="9.140625" style="403"/>
  </cols>
  <sheetData>
    <row r="1" spans="1:6" ht="18" customHeight="1" thickBot="1" x14ac:dyDescent="0.3">
      <c r="F1" s="537">
        <f>'1'!$M$10</f>
        <v>0</v>
      </c>
    </row>
    <row r="2" spans="1:6" ht="15" customHeight="1" x14ac:dyDescent="0.25">
      <c r="B2" s="764" t="s">
        <v>328</v>
      </c>
      <c r="C2" s="712" t="s">
        <v>1</v>
      </c>
      <c r="D2" s="714" t="s">
        <v>124</v>
      </c>
      <c r="E2" s="753" t="s">
        <v>302</v>
      </c>
      <c r="F2" s="751" t="s">
        <v>314</v>
      </c>
    </row>
    <row r="3" spans="1:6" ht="15.75" thickBot="1" x14ac:dyDescent="0.3">
      <c r="B3" s="765"/>
      <c r="C3" s="713"/>
      <c r="D3" s="715"/>
      <c r="E3" s="754"/>
      <c r="F3" s="752"/>
    </row>
    <row r="4" spans="1:6" ht="21.75" thickBot="1" x14ac:dyDescent="0.4">
      <c r="A4" s="404"/>
      <c r="B4" s="538" t="s">
        <v>162</v>
      </c>
      <c r="C4" s="538">
        <v>9</v>
      </c>
      <c r="D4" s="539">
        <f>SUM(D34,D30,D27,D24,D21,D16,D12,D5)/100*9</f>
        <v>0</v>
      </c>
      <c r="E4" s="538">
        <v>9</v>
      </c>
      <c r="F4" s="540">
        <f>SUM(F34,F30,F27,F24,F21,F16,F12,F5)/100*9</f>
        <v>0</v>
      </c>
    </row>
    <row r="5" spans="1:6" ht="19.5" thickBot="1" x14ac:dyDescent="0.4">
      <c r="A5" s="404"/>
      <c r="B5" s="541" t="s">
        <v>163</v>
      </c>
      <c r="C5" s="542">
        <v>35</v>
      </c>
      <c r="D5" s="717"/>
      <c r="E5" s="543">
        <f>(D5/100)</f>
        <v>0</v>
      </c>
      <c r="F5" s="720"/>
    </row>
    <row r="6" spans="1:6" x14ac:dyDescent="0.25">
      <c r="B6" s="544" t="s">
        <v>164</v>
      </c>
      <c r="C6" s="545"/>
      <c r="D6" s="718"/>
      <c r="E6" s="546">
        <v>3.15</v>
      </c>
      <c r="F6" s="721"/>
    </row>
    <row r="7" spans="1:6" x14ac:dyDescent="0.25">
      <c r="B7" s="547" t="s">
        <v>281</v>
      </c>
      <c r="C7" s="548">
        <v>17</v>
      </c>
      <c r="D7" s="718"/>
      <c r="E7" s="548">
        <f>(C7/100)*9</f>
        <v>1.53</v>
      </c>
      <c r="F7" s="721"/>
    </row>
    <row r="8" spans="1:6" x14ac:dyDescent="0.25">
      <c r="B8" s="547" t="s">
        <v>282</v>
      </c>
      <c r="C8" s="548">
        <v>10</v>
      </c>
      <c r="D8" s="718"/>
      <c r="E8" s="548">
        <f>(C8/100)*9</f>
        <v>0.9</v>
      </c>
      <c r="F8" s="721"/>
    </row>
    <row r="9" spans="1:6" ht="15.75" thickBot="1" x14ac:dyDescent="0.3">
      <c r="B9" s="549" t="s">
        <v>283</v>
      </c>
      <c r="C9" s="550">
        <v>8</v>
      </c>
      <c r="D9" s="718"/>
      <c r="E9" s="550">
        <f>(C9/100)*9</f>
        <v>0.72</v>
      </c>
      <c r="F9" s="721"/>
    </row>
    <row r="10" spans="1:6" ht="15.75" thickBot="1" x14ac:dyDescent="0.3">
      <c r="B10" s="551" t="s">
        <v>165</v>
      </c>
      <c r="C10" s="552" t="s">
        <v>166</v>
      </c>
      <c r="D10" s="718"/>
      <c r="E10" s="553"/>
      <c r="F10" s="721"/>
    </row>
    <row r="11" spans="1:6" ht="15.75" thickBot="1" x14ac:dyDescent="0.3">
      <c r="B11" s="554" t="s">
        <v>284</v>
      </c>
      <c r="C11" s="555">
        <v>1</v>
      </c>
      <c r="D11" s="719"/>
      <c r="E11" s="555"/>
      <c r="F11" s="722"/>
    </row>
    <row r="12" spans="1:6" ht="18.75" x14ac:dyDescent="0.35">
      <c r="B12" s="556" t="s">
        <v>167</v>
      </c>
      <c r="C12" s="557">
        <v>25</v>
      </c>
      <c r="D12" s="717"/>
      <c r="E12" s="558">
        <v>2.25</v>
      </c>
      <c r="F12" s="720"/>
    </row>
    <row r="13" spans="1:6" ht="15.75" customHeight="1" x14ac:dyDescent="0.25">
      <c r="B13" s="755" t="s">
        <v>298</v>
      </c>
      <c r="C13" s="758">
        <v>25</v>
      </c>
      <c r="D13" s="718"/>
      <c r="E13" s="761">
        <f>(C13/100)*9</f>
        <v>2.25</v>
      </c>
      <c r="F13" s="721"/>
    </row>
    <row r="14" spans="1:6" ht="15.75" customHeight="1" x14ac:dyDescent="0.25">
      <c r="B14" s="756"/>
      <c r="C14" s="759"/>
      <c r="D14" s="718"/>
      <c r="E14" s="762"/>
      <c r="F14" s="721"/>
    </row>
    <row r="15" spans="1:6" ht="15.75" customHeight="1" thickBot="1" x14ac:dyDescent="0.3">
      <c r="B15" s="757"/>
      <c r="C15" s="760"/>
      <c r="D15" s="719"/>
      <c r="E15" s="763"/>
      <c r="F15" s="722"/>
    </row>
    <row r="16" spans="1:6" ht="19.5" thickBot="1" x14ac:dyDescent="0.4">
      <c r="B16" s="559" t="s">
        <v>168</v>
      </c>
      <c r="C16" s="560">
        <v>12</v>
      </c>
      <c r="D16" s="717"/>
      <c r="E16" s="561">
        <v>1.08</v>
      </c>
      <c r="F16" s="720"/>
    </row>
    <row r="17" spans="2:6" ht="15.75" customHeight="1" x14ac:dyDescent="0.25">
      <c r="B17" s="766" t="s">
        <v>287</v>
      </c>
      <c r="C17" s="723">
        <v>6</v>
      </c>
      <c r="D17" s="718"/>
      <c r="E17" s="723">
        <f>(C17/100)*9</f>
        <v>0.54</v>
      </c>
      <c r="F17" s="721"/>
    </row>
    <row r="18" spans="2:6" ht="15" customHeight="1" thickBot="1" x14ac:dyDescent="0.3">
      <c r="B18" s="767"/>
      <c r="C18" s="724"/>
      <c r="D18" s="718"/>
      <c r="E18" s="724"/>
      <c r="F18" s="721"/>
    </row>
    <row r="19" spans="2:6" ht="15" customHeight="1" x14ac:dyDescent="0.25">
      <c r="B19" s="766" t="s">
        <v>285</v>
      </c>
      <c r="C19" s="723">
        <v>6</v>
      </c>
      <c r="D19" s="718"/>
      <c r="E19" s="723">
        <f>(C19/100)*9</f>
        <v>0.54</v>
      </c>
      <c r="F19" s="721"/>
    </row>
    <row r="20" spans="2:6" ht="15.75" customHeight="1" thickBot="1" x14ac:dyDescent="0.3">
      <c r="B20" s="768"/>
      <c r="C20" s="769"/>
      <c r="D20" s="719"/>
      <c r="E20" s="724"/>
      <c r="F20" s="722"/>
    </row>
    <row r="21" spans="2:6" ht="19.5" thickBot="1" x14ac:dyDescent="0.4">
      <c r="B21" s="562" t="s">
        <v>169</v>
      </c>
      <c r="C21" s="563">
        <v>5</v>
      </c>
      <c r="D21" s="717"/>
      <c r="E21" s="564">
        <v>0.45</v>
      </c>
      <c r="F21" s="720"/>
    </row>
    <row r="22" spans="2:6" ht="15" customHeight="1" x14ac:dyDescent="0.25">
      <c r="B22" s="747" t="s">
        <v>286</v>
      </c>
      <c r="C22" s="745">
        <v>5</v>
      </c>
      <c r="D22" s="718"/>
      <c r="E22" s="725">
        <f>(C22/100)*9</f>
        <v>0.45</v>
      </c>
      <c r="F22" s="721"/>
    </row>
    <row r="23" spans="2:6" ht="15.75" customHeight="1" thickBot="1" x14ac:dyDescent="0.3">
      <c r="B23" s="748"/>
      <c r="C23" s="746"/>
      <c r="D23" s="719"/>
      <c r="E23" s="726"/>
      <c r="F23" s="722"/>
    </row>
    <row r="24" spans="2:6" ht="19.5" thickBot="1" x14ac:dyDescent="0.4">
      <c r="B24" s="565" t="s">
        <v>170</v>
      </c>
      <c r="C24" s="566">
        <v>5</v>
      </c>
      <c r="D24" s="717"/>
      <c r="E24" s="567">
        <v>0.45</v>
      </c>
      <c r="F24" s="720"/>
    </row>
    <row r="25" spans="2:6" ht="15.75" customHeight="1" x14ac:dyDescent="0.25">
      <c r="B25" s="735" t="s">
        <v>288</v>
      </c>
      <c r="C25" s="749">
        <v>5</v>
      </c>
      <c r="D25" s="718"/>
      <c r="E25" s="749">
        <f>(C25/100)*9</f>
        <v>0.45</v>
      </c>
      <c r="F25" s="721"/>
    </row>
    <row r="26" spans="2:6" ht="15.75" customHeight="1" thickBot="1" x14ac:dyDescent="0.3">
      <c r="B26" s="736"/>
      <c r="C26" s="750"/>
      <c r="D26" s="719"/>
      <c r="E26" s="750"/>
      <c r="F26" s="722"/>
    </row>
    <row r="27" spans="2:6" ht="19.5" thickBot="1" x14ac:dyDescent="0.4">
      <c r="B27" s="568" t="s">
        <v>171</v>
      </c>
      <c r="C27" s="569">
        <v>1</v>
      </c>
      <c r="D27" s="717"/>
      <c r="E27" s="570">
        <v>0.09</v>
      </c>
      <c r="F27" s="720"/>
    </row>
    <row r="28" spans="2:6" ht="15" customHeight="1" x14ac:dyDescent="0.25">
      <c r="B28" s="737" t="s">
        <v>289</v>
      </c>
      <c r="C28" s="730">
        <v>1</v>
      </c>
      <c r="D28" s="718"/>
      <c r="E28" s="730">
        <f>(C28/100)*9</f>
        <v>0.09</v>
      </c>
      <c r="F28" s="721"/>
    </row>
    <row r="29" spans="2:6" ht="15.75" customHeight="1" thickBot="1" x14ac:dyDescent="0.3">
      <c r="B29" s="738"/>
      <c r="C29" s="731"/>
      <c r="D29" s="719"/>
      <c r="E29" s="731"/>
      <c r="F29" s="722"/>
    </row>
    <row r="30" spans="2:6" ht="19.5" thickBot="1" x14ac:dyDescent="0.4">
      <c r="B30" s="571" t="s">
        <v>172</v>
      </c>
      <c r="C30" s="572">
        <v>5</v>
      </c>
      <c r="D30" s="717"/>
      <c r="E30" s="573">
        <v>0.45</v>
      </c>
      <c r="F30" s="720"/>
    </row>
    <row r="31" spans="2:6" ht="15.75" customHeight="1" x14ac:dyDescent="0.25">
      <c r="B31" s="739" t="s">
        <v>296</v>
      </c>
      <c r="C31" s="733">
        <v>5</v>
      </c>
      <c r="D31" s="718"/>
      <c r="E31" s="732">
        <f>(C31/100)*9</f>
        <v>0.45</v>
      </c>
      <c r="F31" s="721"/>
    </row>
    <row r="32" spans="2:6" ht="15" customHeight="1" x14ac:dyDescent="0.25">
      <c r="B32" s="740"/>
      <c r="C32" s="733"/>
      <c r="D32" s="718"/>
      <c r="E32" s="733"/>
      <c r="F32" s="721"/>
    </row>
    <row r="33" spans="2:6" ht="15.75" customHeight="1" thickBot="1" x14ac:dyDescent="0.3">
      <c r="B33" s="741"/>
      <c r="C33" s="734"/>
      <c r="D33" s="719"/>
      <c r="E33" s="734"/>
      <c r="F33" s="722"/>
    </row>
    <row r="34" spans="2:6" ht="19.5" thickBot="1" x14ac:dyDescent="0.4">
      <c r="B34" s="574" t="s">
        <v>173</v>
      </c>
      <c r="C34" s="575">
        <v>12</v>
      </c>
      <c r="D34" s="717"/>
      <c r="E34" s="576">
        <v>1.08</v>
      </c>
      <c r="F34" s="720"/>
    </row>
    <row r="35" spans="2:6" ht="16.5" customHeight="1" x14ac:dyDescent="0.25">
      <c r="B35" s="742" t="s">
        <v>297</v>
      </c>
      <c r="C35" s="727">
        <v>12</v>
      </c>
      <c r="D35" s="718"/>
      <c r="E35" s="727">
        <f>(C35/100)*9</f>
        <v>1.08</v>
      </c>
      <c r="F35" s="721"/>
    </row>
    <row r="36" spans="2:6" ht="15" customHeight="1" x14ac:dyDescent="0.25">
      <c r="B36" s="743"/>
      <c r="C36" s="728"/>
      <c r="D36" s="718"/>
      <c r="E36" s="728"/>
      <c r="F36" s="721"/>
    </row>
    <row r="37" spans="2:6" ht="15" customHeight="1" x14ac:dyDescent="0.25">
      <c r="B37" s="743"/>
      <c r="C37" s="728"/>
      <c r="D37" s="718"/>
      <c r="E37" s="728"/>
      <c r="F37" s="721"/>
    </row>
    <row r="38" spans="2:6" ht="15" customHeight="1" x14ac:dyDescent="0.25">
      <c r="B38" s="743"/>
      <c r="C38" s="728"/>
      <c r="D38" s="718"/>
      <c r="E38" s="728"/>
      <c r="F38" s="721"/>
    </row>
    <row r="39" spans="2:6" ht="15" customHeight="1" x14ac:dyDescent="0.25">
      <c r="B39" s="743"/>
      <c r="C39" s="728"/>
      <c r="D39" s="718"/>
      <c r="E39" s="728"/>
      <c r="F39" s="721"/>
    </row>
    <row r="40" spans="2:6" ht="15" customHeight="1" x14ac:dyDescent="0.25">
      <c r="B40" s="743"/>
      <c r="C40" s="728"/>
      <c r="D40" s="718"/>
      <c r="E40" s="728"/>
      <c r="F40" s="721"/>
    </row>
    <row r="41" spans="2:6" ht="15.75" customHeight="1" thickBot="1" x14ac:dyDescent="0.3">
      <c r="B41" s="744"/>
      <c r="C41" s="729"/>
      <c r="D41" s="719"/>
      <c r="E41" s="729"/>
      <c r="F41" s="722"/>
    </row>
    <row r="42" spans="2:6" ht="15.75" thickBot="1" x14ac:dyDescent="0.3">
      <c r="D42" s="577" t="s">
        <v>2</v>
      </c>
      <c r="F42" s="403"/>
    </row>
    <row r="43" spans="2:6" ht="15.75" thickBot="1" x14ac:dyDescent="0.3">
      <c r="B43" s="578" t="s">
        <v>181</v>
      </c>
      <c r="C43" s="579" t="s">
        <v>30</v>
      </c>
      <c r="E43" s="428" t="s">
        <v>2</v>
      </c>
    </row>
    <row r="44" spans="2:6" x14ac:dyDescent="0.25">
      <c r="B44" s="580" t="s">
        <v>290</v>
      </c>
      <c r="C44" s="581">
        <v>1</v>
      </c>
    </row>
    <row r="45" spans="2:6" x14ac:dyDescent="0.25">
      <c r="B45" s="582" t="s">
        <v>291</v>
      </c>
      <c r="C45" s="583">
        <v>0.83</v>
      </c>
    </row>
    <row r="46" spans="2:6" x14ac:dyDescent="0.25">
      <c r="B46" s="582" t="s">
        <v>292</v>
      </c>
      <c r="C46" s="583">
        <v>0.67</v>
      </c>
    </row>
    <row r="47" spans="2:6" x14ac:dyDescent="0.25">
      <c r="B47" s="582" t="s">
        <v>293</v>
      </c>
      <c r="C47" s="583">
        <v>0.57999999999999996</v>
      </c>
    </row>
    <row r="48" spans="2:6" x14ac:dyDescent="0.25">
      <c r="B48" s="582" t="s">
        <v>294</v>
      </c>
      <c r="C48" s="583">
        <v>0.42</v>
      </c>
    </row>
    <row r="49" spans="1:6" s="404" customFormat="1" ht="15.75" thickBot="1" x14ac:dyDescent="0.3">
      <c r="A49" s="403"/>
      <c r="B49" s="584" t="s">
        <v>295</v>
      </c>
      <c r="C49" s="585">
        <v>0</v>
      </c>
      <c r="D49" s="428"/>
      <c r="F49" s="428"/>
    </row>
    <row r="53" spans="1:6" s="404" customFormat="1" x14ac:dyDescent="0.25">
      <c r="A53" s="403"/>
      <c r="B53" s="403"/>
      <c r="C53" s="428"/>
      <c r="D53" s="428"/>
      <c r="F53" s="428"/>
    </row>
    <row r="54" spans="1:6" s="404" customFormat="1" x14ac:dyDescent="0.25">
      <c r="A54" s="403"/>
      <c r="B54" s="403"/>
      <c r="C54" s="428"/>
      <c r="D54" s="428"/>
      <c r="F54" s="428"/>
    </row>
    <row r="64" spans="1:6" ht="15.75" thickBot="1" x14ac:dyDescent="0.3"/>
    <row r="65" spans="5:5" ht="15.75" thickBot="1" x14ac:dyDescent="0.3">
      <c r="E65" s="464"/>
    </row>
  </sheetData>
  <sheetProtection sheet="1" objects="1" scenarios="1" selectLockedCells="1"/>
  <mergeCells count="45">
    <mergeCell ref="F2:F3"/>
    <mergeCell ref="E25:E26"/>
    <mergeCell ref="E2:E3"/>
    <mergeCell ref="B13:B15"/>
    <mergeCell ref="C13:C15"/>
    <mergeCell ref="E13:E15"/>
    <mergeCell ref="B2:B3"/>
    <mergeCell ref="D5:D11"/>
    <mergeCell ref="D12:D15"/>
    <mergeCell ref="C2:C3"/>
    <mergeCell ref="D2:D3"/>
    <mergeCell ref="B17:B18"/>
    <mergeCell ref="B19:B20"/>
    <mergeCell ref="C17:C18"/>
    <mergeCell ref="C19:C20"/>
    <mergeCell ref="D16:D20"/>
    <mergeCell ref="B25:B26"/>
    <mergeCell ref="B28:B29"/>
    <mergeCell ref="B31:B33"/>
    <mergeCell ref="B35:B41"/>
    <mergeCell ref="C22:C23"/>
    <mergeCell ref="C28:C29"/>
    <mergeCell ref="B22:B23"/>
    <mergeCell ref="C25:C26"/>
    <mergeCell ref="C35:C41"/>
    <mergeCell ref="C31:C33"/>
    <mergeCell ref="F5:F11"/>
    <mergeCell ref="F12:F15"/>
    <mergeCell ref="F16:F20"/>
    <mergeCell ref="F21:F23"/>
    <mergeCell ref="F24:F26"/>
    <mergeCell ref="D34:D41"/>
    <mergeCell ref="F34:F41"/>
    <mergeCell ref="E17:E18"/>
    <mergeCell ref="E19:E20"/>
    <mergeCell ref="E22:E23"/>
    <mergeCell ref="E35:E41"/>
    <mergeCell ref="E28:E29"/>
    <mergeCell ref="E31:E33"/>
    <mergeCell ref="D24:D26"/>
    <mergeCell ref="D27:D29"/>
    <mergeCell ref="D30:D33"/>
    <mergeCell ref="D21:D23"/>
    <mergeCell ref="F27:F29"/>
    <mergeCell ref="F30:F33"/>
  </mergeCells>
  <pageMargins left="0.7" right="0.7" top="0.75" bottom="0.75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F17"/>
  <sheetViews>
    <sheetView showGridLines="0" zoomScale="150" zoomScaleNormal="150" workbookViewId="0">
      <selection activeCell="D5" sqref="D5:D6"/>
    </sheetView>
  </sheetViews>
  <sheetFormatPr defaultRowHeight="15" x14ac:dyDescent="0.25"/>
  <cols>
    <col min="1" max="1" width="3.42578125" style="403" customWidth="1"/>
    <col min="2" max="2" width="64.28515625" style="403" customWidth="1"/>
    <col min="3" max="3" width="17.140625" style="428" customWidth="1"/>
    <col min="4" max="5" width="17.140625" style="403" customWidth="1"/>
    <col min="6" max="6" width="16.5703125" style="403" customWidth="1"/>
    <col min="7" max="16384" width="9.140625" style="403"/>
  </cols>
  <sheetData>
    <row r="1" spans="2:6" ht="19.5" thickBot="1" x14ac:dyDescent="0.35">
      <c r="D1" s="431">
        <f>'1'!$I$10</f>
        <v>0</v>
      </c>
      <c r="E1" s="432"/>
      <c r="F1" s="431">
        <f>'1'!$M$10</f>
        <v>0</v>
      </c>
    </row>
    <row r="2" spans="2:6" ht="15" customHeight="1" x14ac:dyDescent="0.25">
      <c r="C2" s="712" t="s">
        <v>1</v>
      </c>
      <c r="D2" s="714" t="s">
        <v>124</v>
      </c>
      <c r="E2" s="706" t="s">
        <v>302</v>
      </c>
      <c r="F2" s="710" t="s">
        <v>305</v>
      </c>
    </row>
    <row r="3" spans="2:6" ht="15.75" thickBot="1" x14ac:dyDescent="0.3">
      <c r="B3" s="404" t="s">
        <v>2</v>
      </c>
      <c r="C3" s="713"/>
      <c r="D3" s="715"/>
      <c r="E3" s="707"/>
      <c r="F3" s="711"/>
    </row>
    <row r="4" spans="2:6" ht="19.5" thickBot="1" x14ac:dyDescent="0.35">
      <c r="B4" s="586" t="s">
        <v>329</v>
      </c>
      <c r="C4" s="405">
        <v>2</v>
      </c>
      <c r="D4" s="587">
        <f>(SUM(D5:D6)/100)*C4</f>
        <v>0</v>
      </c>
      <c r="E4" s="405">
        <v>2</v>
      </c>
      <c r="F4" s="435">
        <f>(SUM(F5:F6)/100)*E4</f>
        <v>0</v>
      </c>
    </row>
    <row r="5" spans="2:6" ht="15.75" thickBot="1" x14ac:dyDescent="0.3">
      <c r="B5" s="588" t="s">
        <v>336</v>
      </c>
      <c r="C5" s="589">
        <v>50</v>
      </c>
      <c r="D5" s="205"/>
      <c r="E5" s="590">
        <v>1</v>
      </c>
      <c r="F5" s="382"/>
    </row>
    <row r="6" spans="2:6" ht="15.75" thickBot="1" x14ac:dyDescent="0.3">
      <c r="B6" s="591" t="s">
        <v>174</v>
      </c>
      <c r="C6" s="592">
        <v>50</v>
      </c>
      <c r="D6" s="206"/>
      <c r="E6" s="593">
        <v>1</v>
      </c>
      <c r="F6" s="383"/>
    </row>
    <row r="8" spans="2:6" x14ac:dyDescent="0.25">
      <c r="C8" s="512"/>
    </row>
    <row r="17" spans="2:2" x14ac:dyDescent="0.25">
      <c r="B17" s="536"/>
    </row>
  </sheetData>
  <sheetProtection sheet="1" objects="1" scenarios="1" selectLockedCells="1"/>
  <mergeCells count="4">
    <mergeCell ref="E2:E3"/>
    <mergeCell ref="F2:F3"/>
    <mergeCell ref="C2:C3"/>
    <mergeCell ref="D2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Index</vt:lpstr>
      <vt:lpstr>1</vt:lpstr>
      <vt:lpstr>400</vt:lpstr>
      <vt:lpstr>410</vt:lpstr>
      <vt:lpstr>422</vt:lpstr>
      <vt:lpstr>432</vt:lpstr>
      <vt:lpstr>590</vt:lpstr>
      <vt:lpstr>580 - Training</vt:lpstr>
      <vt:lpstr>730</vt:lpstr>
      <vt:lpstr>640</vt:lpstr>
      <vt:lpstr>1050</vt:lpstr>
      <vt:lpstr>1025</vt:lpstr>
      <vt:lpstr>1033</vt:lpstr>
      <vt:lpstr>1044</vt:lpstr>
      <vt:lpstr>X</vt:lpstr>
      <vt:lpstr>Y</vt:lpstr>
      <vt:lpstr>Z</vt:lpstr>
      <vt:lpstr>507</vt:lpstr>
      <vt:lpstr>Table 512</vt:lpstr>
      <vt:lpstr>Table 542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Holmerud</dc:creator>
  <cp:lastModifiedBy>user</cp:lastModifiedBy>
  <dcterms:created xsi:type="dcterms:W3CDTF">2015-05-30T00:46:41Z</dcterms:created>
  <dcterms:modified xsi:type="dcterms:W3CDTF">2015-09-01T16:56:49Z</dcterms:modified>
</cp:coreProperties>
</file>