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815" tabRatio="951"/>
  </bookViews>
  <sheets>
    <sheet name="Index" sheetId="22" r:id="rId1"/>
    <sheet name="A" sheetId="20" r:id="rId2"/>
    <sheet name="B" sheetId="1" r:id="rId3"/>
    <sheet name="C" sheetId="4" r:id="rId4"/>
    <sheet name="D" sheetId="5" r:id="rId5"/>
    <sheet name="E" sheetId="9" r:id="rId6"/>
    <sheet name="F" sheetId="2" r:id="rId7"/>
    <sheet name="G" sheetId="6" r:id="rId8"/>
    <sheet name="H" sheetId="7" r:id="rId9"/>
    <sheet name="I" sheetId="10" r:id="rId10"/>
    <sheet name="J" sheetId="3" r:id="rId11"/>
    <sheet name="K" sheetId="11" r:id="rId12"/>
    <sheet name="L" sheetId="12" r:id="rId13"/>
    <sheet name="M" sheetId="14" r:id="rId14"/>
    <sheet name="N" sheetId="15" r:id="rId15"/>
    <sheet name="O" sheetId="16" r:id="rId16"/>
    <sheet name="P" sheetId="13" r:id="rId17"/>
    <sheet name="Q" sheetId="18" r:id="rId18"/>
    <sheet name="R" sheetId="21" r:id="rId19"/>
    <sheet name="S" sheetId="24" r:id="rId20"/>
    <sheet name="W" sheetId="23" r:id="rId21"/>
  </sheets>
  <calcPr calcId="145621"/>
</workbook>
</file>

<file path=xl/calcChain.xml><?xml version="1.0" encoding="utf-8"?>
<calcChain xmlns="http://schemas.openxmlformats.org/spreadsheetml/2006/main">
  <c r="I6" i="24" l="1"/>
  <c r="I6" i="21"/>
  <c r="E17" i="18" l="1"/>
  <c r="E21" i="18" s="1"/>
  <c r="C21" i="18"/>
  <c r="C17" i="18"/>
  <c r="B15" i="23" l="1"/>
  <c r="B14" i="23"/>
  <c r="B13" i="23"/>
  <c r="B12" i="23"/>
  <c r="B11" i="23"/>
  <c r="B10" i="23"/>
  <c r="B9" i="23"/>
  <c r="C8" i="23"/>
  <c r="E23" i="18"/>
  <c r="B19" i="23" s="1"/>
  <c r="E25" i="18" l="1"/>
  <c r="B21" i="23" s="1"/>
  <c r="D16" i="18"/>
  <c r="E11" i="13"/>
  <c r="E10" i="13"/>
  <c r="E9" i="13"/>
  <c r="E8" i="13"/>
  <c r="E7" i="13"/>
  <c r="E6" i="13"/>
  <c r="E5" i="13"/>
  <c r="I41" i="16"/>
  <c r="E13" i="15"/>
  <c r="E17" i="15" s="1"/>
  <c r="E27" i="14"/>
  <c r="E3" i="13" l="1"/>
  <c r="E19" i="15"/>
  <c r="E21" i="15"/>
  <c r="G18" i="16"/>
  <c r="H18" i="16" s="1"/>
  <c r="G13" i="16"/>
  <c r="I21" i="12"/>
  <c r="J21" i="12" s="1"/>
  <c r="B19" i="20"/>
  <c r="B15" i="20"/>
  <c r="B14" i="20"/>
  <c r="B13" i="20"/>
  <c r="B12" i="20"/>
  <c r="B11" i="20"/>
  <c r="B10" i="20"/>
  <c r="B9" i="20"/>
  <c r="C8" i="20"/>
  <c r="H15" i="16" l="1"/>
  <c r="H13" i="16"/>
  <c r="H9" i="16" s="1"/>
  <c r="D24" i="18" l="1"/>
  <c r="C23" i="18"/>
  <c r="D23" i="18"/>
  <c r="D21" i="18"/>
  <c r="D25" i="18" s="1"/>
  <c r="B21" i="20"/>
  <c r="E15" i="18"/>
  <c r="E16" i="18" s="1"/>
  <c r="E24" i="18" s="1"/>
  <c r="C15" i="18"/>
  <c r="C16" i="18" s="1"/>
  <c r="F5" i="18"/>
  <c r="D15" i="13"/>
  <c r="D13" i="13"/>
  <c r="C11" i="13"/>
  <c r="C10" i="13"/>
  <c r="C9" i="13"/>
  <c r="C8" i="13"/>
  <c r="C7" i="13"/>
  <c r="C6" i="13"/>
  <c r="C5" i="13"/>
  <c r="E27" i="18" l="1"/>
  <c r="B20" i="23"/>
  <c r="B18" i="23" s="1"/>
  <c r="D27" i="18"/>
  <c r="C25" i="18"/>
  <c r="C24" i="18"/>
  <c r="B20" i="20"/>
  <c r="B18" i="20" s="1"/>
  <c r="H12" i="18"/>
  <c r="F41" i="16"/>
  <c r="E41" i="16"/>
  <c r="H4" i="16"/>
  <c r="D17" i="15"/>
  <c r="D13" i="15"/>
  <c r="C13" i="15"/>
  <c r="C17" i="15" s="1"/>
  <c r="D27" i="14"/>
  <c r="C27" i="14"/>
  <c r="C19" i="15" s="1"/>
  <c r="L21" i="12"/>
  <c r="M21" i="12" s="1"/>
  <c r="N21" i="12" s="1"/>
  <c r="E28" i="2"/>
  <c r="E27" i="2"/>
  <c r="E26" i="2"/>
  <c r="E25" i="2"/>
  <c r="E24" i="2"/>
  <c r="E23" i="2"/>
  <c r="E22" i="2"/>
  <c r="E14" i="2"/>
  <c r="E13" i="2"/>
  <c r="E12" i="2"/>
  <c r="E11" i="2"/>
  <c r="E10" i="2"/>
  <c r="E9" i="2"/>
  <c r="E8" i="2"/>
  <c r="E7" i="2"/>
  <c r="E6" i="2"/>
  <c r="D7" i="3"/>
  <c r="D13" i="10"/>
  <c r="D11" i="10"/>
  <c r="E9" i="10"/>
  <c r="E11" i="10" s="1"/>
  <c r="E13" i="10" s="1"/>
  <c r="E5" i="3" s="1"/>
  <c r="B6" i="23" s="1"/>
  <c r="D9" i="10"/>
  <c r="C8" i="10"/>
  <c r="C7" i="10"/>
  <c r="C5" i="10"/>
  <c r="C4" i="10"/>
  <c r="C3" i="10"/>
  <c r="E25" i="7"/>
  <c r="D25" i="7"/>
  <c r="D14" i="6"/>
  <c r="D12" i="6"/>
  <c r="E10" i="6"/>
  <c r="E12" i="6" s="1"/>
  <c r="E14" i="6" s="1"/>
  <c r="E4" i="3" s="1"/>
  <c r="B5" i="23" s="1"/>
  <c r="D10" i="6"/>
  <c r="C10" i="6"/>
  <c r="C12" i="6" s="1"/>
  <c r="C14" i="6" s="1"/>
  <c r="C4" i="3" s="1"/>
  <c r="B5" i="20" s="1"/>
  <c r="E21" i="9"/>
  <c r="D21" i="9"/>
  <c r="D20" i="9"/>
  <c r="C20" i="9"/>
  <c r="E18" i="9"/>
  <c r="D18" i="9"/>
  <c r="D16" i="9"/>
  <c r="C16" i="9"/>
  <c r="D14" i="9"/>
  <c r="C14" i="9"/>
  <c r="D12" i="9"/>
  <c r="C12" i="9"/>
  <c r="D11" i="9"/>
  <c r="C11" i="9"/>
  <c r="E9" i="9"/>
  <c r="D9" i="9"/>
  <c r="D23" i="9" s="1"/>
  <c r="D25" i="9" s="1"/>
  <c r="D7" i="9"/>
  <c r="C7" i="9"/>
  <c r="D6" i="9"/>
  <c r="C6" i="9"/>
  <c r="D5" i="9"/>
  <c r="C5" i="9"/>
  <c r="D4" i="9"/>
  <c r="C4" i="9"/>
  <c r="E8" i="5"/>
  <c r="D8" i="5"/>
  <c r="C21" i="9" s="1"/>
  <c r="E22" i="4"/>
  <c r="D22" i="4"/>
  <c r="C18" i="9" s="1"/>
  <c r="E22" i="1"/>
  <c r="D22" i="1"/>
  <c r="C9" i="9" s="1"/>
  <c r="C21" i="15" l="1"/>
  <c r="C25" i="15" s="1"/>
  <c r="C4" i="13" s="1"/>
  <c r="E25" i="15"/>
  <c r="E4" i="13" s="1"/>
  <c r="E13" i="13" s="1"/>
  <c r="E15" i="13" s="1"/>
  <c r="G24" i="12" s="1"/>
  <c r="B16" i="23" s="1"/>
  <c r="B8" i="23" s="1"/>
  <c r="C3" i="13"/>
  <c r="C9" i="10"/>
  <c r="C11" i="10" s="1"/>
  <c r="C13" i="10" s="1"/>
  <c r="C5" i="3" s="1"/>
  <c r="B6" i="20" s="1"/>
  <c r="E23" i="9"/>
  <c r="E25" i="9" s="1"/>
  <c r="E3" i="3" s="1"/>
  <c r="B4" i="23" s="1"/>
  <c r="B3" i="23" s="1"/>
  <c r="L17" i="23" s="1"/>
  <c r="I17" i="23" s="1"/>
  <c r="C23" i="9"/>
  <c r="C25" i="9" s="1"/>
  <c r="C3" i="3" s="1"/>
  <c r="B4" i="20" s="1"/>
  <c r="L21" i="23"/>
  <c r="I21" i="23" s="1"/>
  <c r="B8" i="24"/>
  <c r="C27" i="18"/>
  <c r="L21" i="20"/>
  <c r="I21" i="20" s="1"/>
  <c r="M21" i="23" s="1"/>
  <c r="B8" i="21"/>
  <c r="C13" i="13" l="1"/>
  <c r="C15" i="13" s="1"/>
  <c r="E24" i="12" s="1"/>
  <c r="B3" i="20"/>
  <c r="L17" i="20" s="1"/>
  <c r="I17" i="20" s="1"/>
  <c r="M17" i="23" s="1"/>
  <c r="L19" i="23"/>
  <c r="I19" i="23" s="1"/>
  <c r="B6" i="24"/>
  <c r="E7" i="3"/>
  <c r="C7" i="3"/>
  <c r="D9" i="24"/>
  <c r="K6" i="24"/>
  <c r="I8" i="24"/>
  <c r="K6" i="21"/>
  <c r="D9" i="21"/>
  <c r="I8" i="21"/>
  <c r="E27" i="12" l="1"/>
  <c r="B16" i="20"/>
  <c r="B8" i="20" s="1"/>
  <c r="L19" i="20" s="1"/>
  <c r="I19" i="20" s="1"/>
  <c r="M19" i="23" s="1"/>
  <c r="K7" i="24"/>
  <c r="K8" i="24" s="1"/>
  <c r="B6" i="21" l="1"/>
  <c r="K10" i="24"/>
  <c r="K9" i="24"/>
  <c r="K7" i="21" l="1"/>
  <c r="K8" i="21" s="1"/>
  <c r="K9" i="21" s="1"/>
  <c r="K11" i="24"/>
  <c r="B10" i="24" s="1"/>
  <c r="B23" i="23" s="1"/>
  <c r="I7" i="23" s="1"/>
  <c r="I4" i="18" s="1"/>
  <c r="K10" i="21" l="1"/>
  <c r="K11" i="21" s="1"/>
  <c r="B10" i="21" s="1"/>
  <c r="B23" i="20" s="1"/>
  <c r="I7" i="20" s="1"/>
  <c r="O17" i="23" s="1"/>
  <c r="K4" i="12"/>
  <c r="M5" i="16"/>
  <c r="I4" i="15"/>
  <c r="I4" i="13"/>
  <c r="I4" i="9"/>
  <c r="I4" i="3"/>
  <c r="J10" i="23"/>
  <c r="I8" i="9" s="1"/>
  <c r="I4" i="14"/>
  <c r="I4" i="6"/>
  <c r="I4" i="10"/>
  <c r="G4" i="9" l="1"/>
  <c r="G4" i="14"/>
  <c r="G4" i="3"/>
  <c r="G4" i="6"/>
  <c r="G4" i="15"/>
  <c r="G4" i="18"/>
  <c r="I4" i="12"/>
  <c r="G4" i="10"/>
  <c r="J10" i="20"/>
  <c r="R19" i="23" s="1"/>
  <c r="K5" i="16"/>
  <c r="G4" i="13"/>
  <c r="I8" i="15"/>
  <c r="M9" i="16"/>
  <c r="I8" i="10"/>
  <c r="I8" i="14"/>
  <c r="I8" i="6"/>
  <c r="I8" i="13"/>
  <c r="K8" i="12"/>
  <c r="I8" i="3"/>
  <c r="I8" i="18"/>
  <c r="G8" i="13" l="1"/>
  <c r="I8" i="12"/>
  <c r="G8" i="18"/>
  <c r="G12" i="18" s="1"/>
  <c r="K9" i="16"/>
  <c r="G8" i="3"/>
  <c r="G8" i="6"/>
  <c r="G8" i="14"/>
  <c r="G8" i="15"/>
  <c r="G8" i="9"/>
  <c r="G8" i="10"/>
</calcChain>
</file>

<file path=xl/sharedStrings.xml><?xml version="1.0" encoding="utf-8"?>
<sst xmlns="http://schemas.openxmlformats.org/spreadsheetml/2006/main" count="575" uniqueCount="282">
  <si>
    <t>Earned Credit</t>
  </si>
  <si>
    <t>Credit Available</t>
  </si>
  <si>
    <t>The telephone directory listed both a business and an</t>
  </si>
  <si>
    <t>emergency number.</t>
  </si>
  <si>
    <t>A. Number of needed fire lines</t>
  </si>
  <si>
    <t>reserved for notification of fires (and other emergency calls)</t>
  </si>
  <si>
    <t>business and, if applicable, for private alarms.</t>
  </si>
  <si>
    <t xml:space="preserve">lines reserved for receiving notification of fires.  </t>
  </si>
  <si>
    <t>For maximum credit, unanswered emergency calls should</t>
  </si>
  <si>
    <t>progress to the business number</t>
  </si>
  <si>
    <t xml:space="preserve">C. Progression of emergency calls to business lines  </t>
  </si>
  <si>
    <t>B. Number of needed fire, business, and private alarm lines</t>
  </si>
  <si>
    <t>For no deduction of points, fire calls should be immediately</t>
  </si>
  <si>
    <t>transferred from the answering point to the dispatcher who</t>
  </si>
  <si>
    <t>will then obtain the needed information from the caller for</t>
  </si>
  <si>
    <t>dispatching.</t>
  </si>
  <si>
    <t>Review of Telephone Lines (TL) total:</t>
  </si>
  <si>
    <t>Improvements</t>
  </si>
  <si>
    <t>How Many?</t>
  </si>
  <si>
    <t>Item 412 - "Review of Telephone Directory (TD)"</t>
  </si>
  <si>
    <t>A. Emergency number on the inside front cover or the  front page</t>
  </si>
  <si>
    <t xml:space="preserve"> </t>
  </si>
  <si>
    <t>D. If the numbers for individual fire stations are listed,
DEDUCT</t>
  </si>
  <si>
    <t>For no deduction of points, the individual fire stations should
not be listed in the telephone directory.</t>
  </si>
  <si>
    <t>Review of Directory Listing (TD) total:</t>
  </si>
  <si>
    <t>Item 411- "Review of Telephone Lines (TL)"</t>
  </si>
  <si>
    <t>Item 413 - "Review of Recording Device (RD)"</t>
  </si>
  <si>
    <t>A. Review of the recording device (RD):</t>
  </si>
  <si>
    <t>For credit, a voice recorder should automatically record all
emergency calls and the operator should be able to
immediately play back any emergency call to review the
conversation.</t>
  </si>
  <si>
    <t>Review of Recording Device (RD) total:</t>
  </si>
  <si>
    <t>Item 421 - "Review of Operators (PO)"</t>
  </si>
  <si>
    <t>A. Number of operators on-duty (OD):</t>
  </si>
  <si>
    <t>to</t>
  </si>
  <si>
    <t>Alarms per Year</t>
  </si>
  <si>
    <t>Number of Needed Telecommunicators</t>
  </si>
  <si>
    <t>*** For every 10 additional calls (alarms) that are averaged</t>
  </si>
  <si>
    <t>per hour (87,600 calls per year), one additional</t>
  </si>
  <si>
    <t>telecommunicator is added.</t>
  </si>
  <si>
    <t>Includes Supervisor</t>
  </si>
  <si>
    <t>If Over</t>
  </si>
  <si>
    <t>Item 432 - "Credit for Dispatch Circuits (CDC)"</t>
  </si>
  <si>
    <t>Item 431A - "Dispatch Circuits Provided"</t>
  </si>
  <si>
    <t>The points are determined by prorating the value of the</t>
  </si>
  <si>
    <t>type of dispatch circuit using the percentage of</t>
  </si>
  <si>
    <t>members dependent upon each circuit.</t>
  </si>
  <si>
    <t>Item 431B - "Monitoring for Integrity of Circuit"</t>
  </si>
  <si>
    <t>For maximum credit, the dispatch circuit should have an automatic</t>
  </si>
  <si>
    <t xml:space="preserve">system that will detect faults and failures and send visual and </t>
  </si>
  <si>
    <t xml:space="preserve">audible indications to appropriate personnel. These systems are </t>
  </si>
  <si>
    <t>subject to field verification and demonstration.</t>
  </si>
  <si>
    <t>Item 431C - "Dispatch Recording Facilities at Communication
Center"</t>
  </si>
  <si>
    <t>For maximum credit, all alarms that are transmitted over</t>
  </si>
  <si>
    <t>the required dispatch circuits need to be automatically</t>
  </si>
  <si>
    <t>recorded.</t>
  </si>
  <si>
    <t>Item 431D - "Emergency Power Supply"</t>
  </si>
  <si>
    <t>Item 431E - "When no circuit is needed"</t>
  </si>
  <si>
    <t>If all responding firefighters are in the same building as
the communication center and are alerted, no dispatch
circuit is needed and the maximum points are credited.</t>
  </si>
  <si>
    <t>Dispatch Circuits (DC) total:</t>
  </si>
  <si>
    <t>D. If detailed information of a fire is received and transmitted through more than one communication center, DEDUCT</t>
  </si>
  <si>
    <t>For credit, the fire emergency telephone number should be
printed on the inside front cover or front page of the white
pages in the telephone directory.</t>
  </si>
  <si>
    <t>For credit, both the number to report a fire and the fire
department business number should be listed under “FIRE
DEPARTMENT” in the white pages (or government section)
of the telephone directory.</t>
  </si>
  <si>
    <t>For credit, both the number to report a fire and the fire
department business number should be listed under the
community or fire district in the white pages (or government
section) of the telephone directory.</t>
  </si>
  <si>
    <t>B. Emergency number and business number listed under
“Fire Department”</t>
  </si>
  <si>
    <t>C. Emergency number and business number listed under
the name of the city</t>
  </si>
  <si>
    <t>Credit for Item 411</t>
  </si>
  <si>
    <t>Credit for Item 412</t>
  </si>
  <si>
    <t>Credit for Item 413</t>
  </si>
  <si>
    <t>Section 414 Totals</t>
  </si>
  <si>
    <t>Item 432 - "Credit for Dispatch Circuits (CDC)" Totals</t>
  </si>
  <si>
    <t>Item 422 "Credit for Operators (CTO)”</t>
  </si>
  <si>
    <t>Item 432 "Credit for Dispatch Circuits (CDC)”</t>
  </si>
  <si>
    <t>414. Credit for Telephone Service (CTS)</t>
  </si>
  <si>
    <t>422. Credit for Operators (CTO)</t>
  </si>
  <si>
    <t>432. Credit for Dispatch Circuits (CDC)</t>
  </si>
  <si>
    <t>Item 440. Credit for Receiving and Handling Fire Alarms:</t>
  </si>
  <si>
    <t>Receiving and Handling Fire Alarms</t>
  </si>
  <si>
    <t>For maximum credit, there should be "X" incoming telephone</t>
  </si>
  <si>
    <t>plus "X" additional lines for conducting other fire department</t>
  </si>
  <si>
    <t xml:space="preserve">
For maximum credit, there should be "X" incoming lines</t>
  </si>
  <si>
    <t>on duty at the communication center.</t>
  </si>
  <si>
    <t>For maximum credit, there should be "X" operators on</t>
  </si>
  <si>
    <t>duty at all times. There are an average of "X" operators</t>
  </si>
  <si>
    <t>For maximum credit, all operators should be awake at all times.
There is an average of "x" operators awake at all times.
all times.</t>
  </si>
  <si>
    <t>B. Number of operators awake at all times (OA):</t>
  </si>
  <si>
    <t>Review of Operators (PO) total:</t>
  </si>
  <si>
    <t>Item 501 - Basic Fire Flow</t>
  </si>
  <si>
    <t xml:space="preserve">The Basic Fire Flow for the community is determined by the review of the needed fire flows for selected buildings in the community. </t>
  </si>
  <si>
    <t>The following building addresses were used to determine the Basic Fire Flow:</t>
  </si>
  <si>
    <t>Building</t>
  </si>
  <si>
    <t>Fire Flow in GPM</t>
  </si>
  <si>
    <t>Location</t>
  </si>
  <si>
    <t>The fifth largest needed fire flow is determined to be the Basic Fire Flow. The maximum that the Basic Fire Flow can be is 3500 gpm.</t>
  </si>
  <si>
    <t>The Basic Fire Flow for "Your Jurisdiction" has been determined to be 3500 gpm.</t>
  </si>
  <si>
    <t>Item 501.A. Number of Needed Engine Companies (NE):</t>
  </si>
  <si>
    <t>Basic Fire Flow,GPM</t>
  </si>
  <si>
    <t>Needed Engine Companies</t>
  </si>
  <si>
    <t>500 to 1000</t>
  </si>
  <si>
    <t>1250 to 2500</t>
  </si>
  <si>
    <t>3000 to 3500</t>
  </si>
  <si>
    <t>The FSRS recognizes that there are "X" engine companies in service.</t>
  </si>
  <si>
    <t>Item 513 - Credit for Engine Companies</t>
  </si>
  <si>
    <t>Item 523 - Credit for Reserve Pumpers</t>
  </si>
  <si>
    <t>Item 549 - Credit for Ladder Service</t>
  </si>
  <si>
    <t>Item 530 - Credit for Pump Capacity</t>
  </si>
  <si>
    <t>Item 561 - Credit for Distribution</t>
  </si>
  <si>
    <t>Item 553 - Credit for Reserve Ladder and Service Trucks</t>
  </si>
  <si>
    <t>Item 571 - Credit for Company Personnel</t>
  </si>
  <si>
    <t># of Engines</t>
  </si>
  <si>
    <t>On-Duty Personnel</t>
  </si>
  <si>
    <t># of Ladders</t>
  </si>
  <si>
    <t>Required Personnel</t>
  </si>
  <si>
    <t>Credit Earned</t>
  </si>
  <si>
    <t>Should Match Earned Credit</t>
  </si>
  <si>
    <t>Percent of Required</t>
  </si>
  <si>
    <t>513. Credit for Engine Companies (CEC)</t>
  </si>
  <si>
    <t>523. Credit for Reserve Pumpers (CRP)</t>
  </si>
  <si>
    <t>532. Credit for Pumper Capacity (CPC)</t>
  </si>
  <si>
    <t>553. Credit for Reserve Ladder and Service Trucks (CRLS)</t>
  </si>
  <si>
    <t>561. Credit for Distribution (CD)</t>
  </si>
  <si>
    <t>571. Credit for Company Personnel (CCP)</t>
  </si>
  <si>
    <t>Item 580.A.1 "Facilities and Aids"</t>
  </si>
  <si>
    <t xml:space="preserve">Drill Tower </t>
  </si>
  <si>
    <t>For maximum credit, a 4 story drill tower should be used.</t>
  </si>
  <si>
    <t>Fire Building (including smoke room)</t>
  </si>
  <si>
    <t>For maximum credit, there should be a fire resistive smoke room that
is separated from the drill tower so that training may be conducted in
the tower and in the smoke room.</t>
  </si>
  <si>
    <t>Combustible Liquids Pit</t>
  </si>
  <si>
    <t>Library and Training Manuals</t>
  </si>
  <si>
    <t>Multi-Media Training Aids including Pump and Hydrant Cutaways</t>
  </si>
  <si>
    <t>Training Area</t>
  </si>
  <si>
    <t>Review of Facilities and Aids {FA) total:</t>
  </si>
  <si>
    <t>For maximum credit, a complete library of training manuals should be available in the department for the membership. The library and manuals may include: NFPA “Fire Protection Handbook”, “The Fire Chief’s Handbook” published by Fire Engineering, “Managing Fire and Rescue Services” published by ICMA, Training
manuals published by IFSTA or equivalent, and the following NFPA Standards, 472, 1001, 1002, 1021, 1201, 1401, 1403, 1410, 1451, and 1620.</t>
  </si>
  <si>
    <t>For maximum credit, a fire department training area of at least 2.0 acres in size
should be available for single and multi-company drills.</t>
  </si>
  <si>
    <t>Item 580.A.2 "Use"</t>
  </si>
  <si>
    <t>For maximum credit, all members should participate in 8 half-day,
single company drills.</t>
  </si>
  <si>
    <t>a. Half-day (3 hours) drills, 8 per year: (0.05 each)</t>
  </si>
  <si>
    <t>For maximum credit, all members should participate in 4 half-day
multiple company drills.</t>
  </si>
  <si>
    <t>c. Night drills (3 hours), 2 per year: (0.10 each):</t>
  </si>
  <si>
    <t>Factor Use Sub-total</t>
  </si>
  <si>
    <t>Factor for Use FU:</t>
  </si>
  <si>
    <t>Facilities Aids and Use subtotal-</t>
  </si>
  <si>
    <t xml:space="preserve">Facilities, Aids and Use </t>
  </si>
  <si>
    <t>Average Staffing Per Unit</t>
  </si>
  <si>
    <t>Specialized Training</t>
  </si>
  <si>
    <t>B. Company Training</t>
  </si>
  <si>
    <t>For maximum credit, each firefighter should receive 20 hours per month in structure fire related subjects as outlined in NFPA 1001.</t>
  </si>
  <si>
    <t>Hours Credited</t>
  </si>
  <si>
    <t>C. Classes for Officers</t>
  </si>
  <si>
    <t>For maximum credit, each officer should receive 2 days of leadership, management, supervisory, and incident management system training per year as outlined in NFPA 1021.</t>
  </si>
  <si>
    <t>D. Driver and Operator Training</t>
  </si>
  <si>
    <t>E. New Driver and Operator Training</t>
  </si>
  <si>
    <t>For maximum credit, each new driver and operator should receive 40 hours of driver/operator training per year in accordance with NFPA 1002 and NFPA 1451.</t>
  </si>
  <si>
    <t>F. Training on Hazardous Materials</t>
  </si>
  <si>
    <t>For maximum credit, each firefighter should receive ½ day of training for incidents involving hazardous materials in accordance with NFPA 472.</t>
  </si>
  <si>
    <t>Percent Attended</t>
  </si>
  <si>
    <t>G. Recruit Training</t>
  </si>
  <si>
    <t>For maximum credit, each firefighter should receive 240 hours of structure fire related training in accordance with NFPA 1001 within the first year of employment or tenure.</t>
  </si>
  <si>
    <t>For maximum credit, pre-fire planning inspections of each
commercial, industrial, institutional, and other similar type building (all buildings except 1-4 family dwellings) should be made twice per year by company members. Records of inspections should include up-to date notes and sketches.</t>
  </si>
  <si>
    <t>Totals for Specialized Training</t>
  </si>
  <si>
    <t>H. Pre-Fire Planning Inspections</t>
  </si>
  <si>
    <t xml:space="preserve">A. Facilities, Aids and Use </t>
  </si>
  <si>
    <t xml:space="preserve">Item 580 “Credit for Training (CT)”  </t>
  </si>
  <si>
    <t>581. Credit for Training (CT)</t>
  </si>
  <si>
    <t>Item 616 “Credit for Supply System (CSS)”</t>
  </si>
  <si>
    <t>Water Supply</t>
  </si>
  <si>
    <t>A. With a 6 -inch or larger branch and a pumper outlet
with or without 2½ -inch outlets</t>
  </si>
  <si>
    <t>B. With a 6 -inch or larger branch and no pumper outlet
but two or more 2½ -inch outlets, or with a small foot
valve, or with a small barrel</t>
  </si>
  <si>
    <t>C. With only a 2½ -inch outlet</t>
  </si>
  <si>
    <t>D. With less than a 6 -inch branch</t>
  </si>
  <si>
    <t>E. Flush Type</t>
  </si>
  <si>
    <t>F. Cistern or suction point</t>
  </si>
  <si>
    <t>Total Hydrants - Size, Type &amp; Installation</t>
  </si>
  <si>
    <t>Item 621 “Credit for Hydrants (CH)”</t>
  </si>
  <si>
    <t>Item 630 – Credit for Inspection and Condition</t>
  </si>
  <si>
    <t>Review of Inspection (HI):</t>
  </si>
  <si>
    <t>Review of Condition (HF):</t>
  </si>
  <si>
    <t xml:space="preserve">Item 631 “Credit for Inspection and Condition (CIC)”  </t>
  </si>
  <si>
    <t xml:space="preserve">  </t>
  </si>
  <si>
    <t>ISO/FSRS Scoring Matrix</t>
  </si>
  <si>
    <t>Public Classification Protection Number</t>
  </si>
  <si>
    <t>Actual</t>
  </si>
  <si>
    <t>Maximum</t>
  </si>
  <si>
    <t>Fire Alarm &amp; Communications</t>
  </si>
  <si>
    <t>PPC</t>
  </si>
  <si>
    <t>Points</t>
  </si>
  <si>
    <t>Telephone Service</t>
  </si>
  <si>
    <t>or</t>
  </si>
  <si>
    <t>Number of Needed Operators</t>
  </si>
  <si>
    <t>Dispatch Circuits</t>
  </si>
  <si>
    <t>Your Community Classification</t>
  </si>
  <si>
    <t>Fire Department</t>
  </si>
  <si>
    <t>Engine Companies</t>
  </si>
  <si>
    <t>Reserve Engine Companies</t>
  </si>
  <si>
    <t>Pumper Capacity</t>
  </si>
  <si>
    <t>Class</t>
  </si>
  <si>
    <t>ISO Rating</t>
  </si>
  <si>
    <t>Ladder/Service Companies</t>
  </si>
  <si>
    <t>Reserve Ladder/Service Trucks</t>
  </si>
  <si>
    <t>Distribution of Companies</t>
  </si>
  <si>
    <t>Company Personnel</t>
  </si>
  <si>
    <t>Rating System Component</t>
  </si>
  <si>
    <t>Training</t>
  </si>
  <si>
    <t>Water Supply System</t>
  </si>
  <si>
    <t>Credit for the Supply System</t>
  </si>
  <si>
    <t>Hydrant Size, Type &amp; Installation</t>
  </si>
  <si>
    <t>Inspection/Condition of Hydrants</t>
  </si>
  <si>
    <t>Divergence Points</t>
  </si>
  <si>
    <t>Fire Protection Rating Schedule</t>
  </si>
  <si>
    <t>Divergence Calculator</t>
  </si>
  <si>
    <t>% Credit Received</t>
  </si>
  <si>
    <t>Actual Calculator</t>
  </si>
  <si>
    <t xml:space="preserve">Credit for Fire Department  </t>
  </si>
  <si>
    <t>CWS</t>
  </si>
  <si>
    <t>(CFD+COC)*0.8</t>
  </si>
  <si>
    <t>Credit for Water Supply (CWS)</t>
  </si>
  <si>
    <t>= (CWS - (CFD+COC)*0.8)</t>
  </si>
  <si>
    <t>Divergence Points (Water Lower)</t>
  </si>
  <si>
    <t>Divergence Points (Water Higher)</t>
  </si>
  <si>
    <t>Your Average</t>
  </si>
  <si>
    <t>A</t>
  </si>
  <si>
    <t>B</t>
  </si>
  <si>
    <t>C</t>
  </si>
  <si>
    <t>D</t>
  </si>
  <si>
    <t>E</t>
  </si>
  <si>
    <t>F</t>
  </si>
  <si>
    <t>G</t>
  </si>
  <si>
    <t>H</t>
  </si>
  <si>
    <t>I</t>
  </si>
  <si>
    <t>J</t>
  </si>
  <si>
    <t>K</t>
  </si>
  <si>
    <t>L</t>
  </si>
  <si>
    <t>M</t>
  </si>
  <si>
    <t>N</t>
  </si>
  <si>
    <t>O</t>
  </si>
  <si>
    <t>P</t>
  </si>
  <si>
    <t>Q</t>
  </si>
  <si>
    <t>R</t>
  </si>
  <si>
    <t>S</t>
  </si>
  <si>
    <t>W</t>
  </si>
  <si>
    <t>Tab</t>
  </si>
  <si>
    <t>Summary Evaluation Analysis</t>
  </si>
  <si>
    <t>414 "Credit for Telephone Service (CTS)”</t>
  </si>
  <si>
    <t>Item 421 - "Review of Operators (PO)" &amp; Item 422 "Credit for Operators (CTO)”</t>
  </si>
  <si>
    <t>Item 432 "Credit for Dispatch Circuits (CDC)” Summary</t>
  </si>
  <si>
    <t xml:space="preserve">Item 440. Credit for Receiving and Handling Fire Alarms </t>
  </si>
  <si>
    <t>Item 513 - 571 &amp; 580</t>
  </si>
  <si>
    <t>For maximum credit, emergency power supplies need to be 
provided and regularly tested (one hour weekly, under load,
with test documentation).</t>
  </si>
  <si>
    <t>549. Credit for Ladder Service (CLS)</t>
  </si>
  <si>
    <t>For maximum credit, a 1,500 square foot combustible liquid pit or equivalent video
instructing effective fire suppression of Class B fires should be used.
should be used.</t>
  </si>
  <si>
    <t>A slide/overhead projector and compatible multi-media aids are available.
A movie VCR type projector and compatible multi-media aids are available.
A pump cutaway is available in the department for the membership.
A hydrant cutaway is available in the department for the membership.</t>
  </si>
  <si>
    <t>Average percentage of personnel participating in drills</t>
  </si>
  <si>
    <t>Deduction for incomplete or missing records -</t>
  </si>
  <si>
    <t>b. Half-day (3 hours) multiple-company drills, 4 per year: (0.10 each)</t>
  </si>
  <si>
    <t>For maximum credit, each driver and operator should receive 4 half day sessions of driver/operator training per year in accordance with NFPA 1002 and NFPA 1451.</t>
  </si>
  <si>
    <t>Item 414 "Credit for Telephone Service (CTS)” Summary</t>
  </si>
  <si>
    <t>Points Awarded Section 414 - Credit for Telephone Service</t>
  </si>
  <si>
    <t xml:space="preserve">Item 590. Credit for Fire Department:  </t>
  </si>
  <si>
    <t>Days Credited</t>
  </si>
  <si>
    <r>
      <rPr>
        <b/>
        <sz val="10"/>
        <color theme="1"/>
        <rFont val="Calibri"/>
        <family val="2"/>
      </rPr>
      <t xml:space="preserve">½ Days </t>
    </r>
    <r>
      <rPr>
        <b/>
        <sz val="10"/>
        <color theme="1"/>
        <rFont val="Calibri"/>
        <family val="2"/>
        <scheme val="minor"/>
      </rPr>
      <t>Credited</t>
    </r>
  </si>
  <si>
    <t>Item 620. Hydrants - Size, Type and Installation</t>
  </si>
  <si>
    <t xml:space="preserve">Item 640. Credit for Water Supply </t>
  </si>
  <si>
    <t>What If Scenario for Your Community</t>
  </si>
  <si>
    <t>Current Credit</t>
  </si>
  <si>
    <t>What If Credit</t>
  </si>
  <si>
    <t>Current Class</t>
  </si>
  <si>
    <t>What If Class</t>
  </si>
  <si>
    <t>Divergence for Existing Rating</t>
  </si>
  <si>
    <t>Divergence for Potential Rating</t>
  </si>
  <si>
    <t>Summary Evaulation Analysis - Potential Improvements</t>
  </si>
  <si>
    <t>100+</t>
  </si>
  <si>
    <t>Original</t>
  </si>
  <si>
    <t>Original Community Classification</t>
  </si>
  <si>
    <t>Your Potential Community Classification</t>
  </si>
  <si>
    <t>Training &amp; Use Point Sub-Total</t>
  </si>
  <si>
    <t>Call Volume Matrix - Table 1</t>
  </si>
  <si>
    <t>For Public Safety Answering Points that</t>
  </si>
  <si>
    <t>Calls Per Hour</t>
  </si>
  <si>
    <r>
      <t xml:space="preserve">Perform Call Taking </t>
    </r>
    <r>
      <rPr>
        <b/>
        <sz val="11"/>
        <color theme="1"/>
        <rFont val="Calibri"/>
        <family val="2"/>
        <scheme val="minor"/>
      </rPr>
      <t>Without</t>
    </r>
    <r>
      <rPr>
        <sz val="11"/>
        <color theme="1"/>
        <rFont val="Calibri"/>
        <family val="2"/>
        <scheme val="minor"/>
      </rPr>
      <t xml:space="preserve"> Disopatching</t>
    </r>
  </si>
  <si>
    <r>
      <t xml:space="preserve">Perform Call Taking </t>
    </r>
    <r>
      <rPr>
        <b/>
        <sz val="11"/>
        <color theme="1"/>
        <rFont val="Calibri"/>
        <family val="2"/>
        <scheme val="minor"/>
      </rPr>
      <t>and</t>
    </r>
    <r>
      <rPr>
        <sz val="11"/>
        <color theme="1"/>
        <rFont val="Calibri"/>
        <family val="2"/>
        <scheme val="minor"/>
      </rPr>
      <t xml:space="preserve"> Disopatching</t>
    </r>
  </si>
  <si>
    <t>Call Volume Matrix - Table 2</t>
  </si>
  <si>
    <t>Number of Opertaors Needed - Call Volume Matrix</t>
  </si>
  <si>
    <t>1980 Fire Suppression Rating Schedule - What If Calculator</t>
  </si>
  <si>
    <t>Deficiency of Record Keeping in Training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</si>
</sst>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9"/>
      <color theme="1"/>
      <name val="Calibri"/>
      <family val="2"/>
      <scheme val="minor"/>
    </font>
    <font>
      <sz val="11"/>
      <color rgb="FFFF0000"/>
      <name val="Calibri"/>
      <family val="2"/>
      <scheme val="minor"/>
    </font>
    <font>
      <sz val="10"/>
      <color theme="1"/>
      <name val="Calibri"/>
      <family val="2"/>
      <scheme val="minor"/>
    </font>
    <font>
      <sz val="12"/>
      <color theme="1"/>
      <name val="Calibri"/>
      <family val="2"/>
      <scheme val="minor"/>
    </font>
    <font>
      <b/>
      <sz val="28"/>
      <color theme="1"/>
      <name val="Calibri"/>
      <family val="2"/>
      <scheme val="minor"/>
    </font>
    <font>
      <sz val="28"/>
      <color theme="1"/>
      <name val="Calibri"/>
      <family val="2"/>
      <scheme val="minor"/>
    </font>
    <font>
      <b/>
      <sz val="36"/>
      <color theme="1"/>
      <name val="Calibri"/>
      <family val="2"/>
      <scheme val="minor"/>
    </font>
    <font>
      <sz val="36"/>
      <color theme="1"/>
      <name val="Calibri"/>
      <family val="2"/>
      <scheme val="minor"/>
    </font>
    <font>
      <sz val="11"/>
      <color theme="9" tint="0.59999389629810485"/>
      <name val="Calibri"/>
      <family val="2"/>
      <scheme val="minor"/>
    </font>
    <font>
      <sz val="12"/>
      <color theme="9" tint="0.59999389629810485"/>
      <name val="Calibri"/>
      <family val="2"/>
      <scheme val="minor"/>
    </font>
    <font>
      <b/>
      <sz val="11"/>
      <color theme="9" tint="0.59999389629810485"/>
      <name val="Calibri"/>
      <family val="2"/>
      <scheme val="minor"/>
    </font>
    <font>
      <sz val="11"/>
      <color theme="6" tint="0.59999389629810485"/>
      <name val="Calibri"/>
      <family val="2"/>
      <scheme val="minor"/>
    </font>
    <font>
      <sz val="12"/>
      <color theme="6" tint="0.59999389629810485"/>
      <name val="Calibri"/>
      <family val="2"/>
      <scheme val="minor"/>
    </font>
    <font>
      <sz val="12"/>
      <color rgb="FFFF0000"/>
      <name val="Calibri"/>
      <family val="2"/>
      <scheme val="minor"/>
    </font>
    <font>
      <b/>
      <sz val="14"/>
      <color theme="2" tint="-9.9978637043366805E-2"/>
      <name val="Calibri"/>
      <family val="2"/>
      <scheme val="minor"/>
    </font>
    <font>
      <sz val="11"/>
      <color theme="2" tint="-9.9978637043366805E-2"/>
      <name val="Calibri"/>
      <family val="2"/>
      <scheme val="minor"/>
    </font>
    <font>
      <sz val="11"/>
      <name val="Calibri"/>
      <family val="2"/>
      <scheme val="minor"/>
    </font>
    <font>
      <b/>
      <sz val="10"/>
      <color theme="1"/>
      <name val="Calibri"/>
      <family val="2"/>
      <scheme val="minor"/>
    </font>
    <font>
      <b/>
      <sz val="10"/>
      <color theme="1"/>
      <name val="Calibri"/>
      <family val="2"/>
    </font>
    <font>
      <sz val="11"/>
      <color rgb="FFFF7C80"/>
      <name val="Calibri"/>
      <family val="2"/>
      <scheme val="minor"/>
    </font>
    <font>
      <b/>
      <sz val="8"/>
      <color theme="1"/>
      <name val="Calibri"/>
      <family val="2"/>
      <scheme val="minor"/>
    </font>
    <font>
      <b/>
      <sz val="11"/>
      <color theme="3" tint="0.79998168889431442"/>
      <name val="Calibri"/>
      <family val="2"/>
      <scheme val="minor"/>
    </font>
    <font>
      <b/>
      <sz val="11"/>
      <color theme="6" tint="0.59999389629810485"/>
      <name val="Calibri"/>
      <family val="2"/>
      <scheme val="minor"/>
    </font>
    <font>
      <b/>
      <sz val="16"/>
      <color theme="6" tint="0.59999389629810485"/>
      <name val="Calibri"/>
      <family val="2"/>
      <scheme val="minor"/>
    </font>
    <font>
      <b/>
      <sz val="16"/>
      <color theme="3" tint="0.79998168889431442"/>
      <name val="Calibri"/>
      <family val="2"/>
      <scheme val="minor"/>
    </font>
    <font>
      <sz val="11"/>
      <color theme="3" tint="0.79998168889431442"/>
      <name val="Calibri"/>
      <family val="2"/>
      <scheme val="minor"/>
    </font>
    <font>
      <b/>
      <i/>
      <sz val="18"/>
      <color theme="1"/>
      <name val="Calibri"/>
      <family val="2"/>
      <scheme val="minor"/>
    </font>
    <font>
      <b/>
      <sz val="20"/>
      <color theme="1"/>
      <name val="Calibri"/>
      <family val="2"/>
      <scheme val="minor"/>
    </font>
    <font>
      <u/>
      <sz val="11"/>
      <color theme="10"/>
      <name val="Calibri"/>
      <family val="2"/>
      <scheme val="minor"/>
    </font>
    <font>
      <sz val="11"/>
      <color theme="2"/>
      <name val="Calibri"/>
      <family val="2"/>
      <scheme val="minor"/>
    </font>
    <font>
      <b/>
      <sz val="12.5"/>
      <color theme="1"/>
      <name val="Calibri"/>
      <family val="2"/>
      <scheme val="minor"/>
    </font>
  </fonts>
  <fills count="21">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7C8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CCCC"/>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34" fillId="0" borderId="0" applyNumberFormat="0" applyFill="0" applyBorder="0" applyAlignment="0" applyProtection="0"/>
  </cellStyleXfs>
  <cellXfs count="545">
    <xf numFmtId="0" fontId="0" fillId="0" borderId="0" xfId="0"/>
    <xf numFmtId="0" fontId="0" fillId="2" borderId="0" xfId="0" applyFill="1"/>
    <xf numFmtId="0" fontId="2" fillId="2" borderId="2" xfId="0" applyFont="1" applyFill="1" applyBorder="1"/>
    <xf numFmtId="0" fontId="0" fillId="2" borderId="11" xfId="0" applyFont="1" applyFill="1" applyBorder="1" applyAlignment="1">
      <alignment vertical="center" wrapText="1"/>
    </xf>
    <xf numFmtId="2" fontId="3" fillId="2" borderId="1" xfId="0" applyNumberFormat="1"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5" borderId="0" xfId="0" applyFill="1"/>
    <xf numFmtId="0" fontId="1" fillId="5" borderId="0" xfId="0" applyFont="1" applyFill="1"/>
    <xf numFmtId="0" fontId="1" fillId="5" borderId="10" xfId="0" applyFont="1" applyFill="1" applyBorder="1"/>
    <xf numFmtId="0" fontId="1" fillId="5" borderId="11" xfId="0" applyFont="1" applyFill="1" applyBorder="1" applyAlignment="1">
      <alignment horizontal="center"/>
    </xf>
    <xf numFmtId="0" fontId="1" fillId="5" borderId="13" xfId="0" applyFont="1" applyFill="1" applyBorder="1" applyAlignment="1">
      <alignment horizontal="center"/>
    </xf>
    <xf numFmtId="0" fontId="0" fillId="5" borderId="12" xfId="0" applyFill="1" applyBorder="1" applyAlignment="1">
      <alignment horizontal="center"/>
    </xf>
    <xf numFmtId="0" fontId="0" fillId="5" borderId="22" xfId="0" applyFill="1" applyBorder="1" applyAlignment="1">
      <alignment horizontal="center"/>
    </xf>
    <xf numFmtId="0" fontId="1" fillId="5" borderId="20" xfId="0" applyFont="1" applyFill="1" applyBorder="1" applyAlignment="1">
      <alignment horizontal="center"/>
    </xf>
    <xf numFmtId="0" fontId="2" fillId="5" borderId="2" xfId="0" applyFont="1" applyFill="1" applyBorder="1"/>
    <xf numFmtId="0" fontId="1" fillId="5" borderId="2" xfId="0" applyFont="1" applyFill="1" applyBorder="1" applyAlignment="1">
      <alignment horizontal="center"/>
    </xf>
    <xf numFmtId="2" fontId="3" fillId="5" borderId="1" xfId="0" applyNumberFormat="1" applyFont="1" applyFill="1" applyBorder="1" applyAlignment="1">
      <alignment horizontal="center" vertical="center"/>
    </xf>
    <xf numFmtId="0" fontId="0" fillId="2" borderId="0" xfId="0" applyFont="1" applyFill="1" applyBorder="1" applyAlignment="1">
      <alignment horizontal="left"/>
    </xf>
    <xf numFmtId="0" fontId="1" fillId="5" borderId="19" xfId="0" applyFont="1" applyFill="1" applyBorder="1" applyAlignment="1">
      <alignment horizontal="center"/>
    </xf>
    <xf numFmtId="0" fontId="2" fillId="7" borderId="0" xfId="0" applyFont="1" applyFill="1"/>
    <xf numFmtId="0" fontId="2" fillId="7" borderId="0" xfId="0" applyFont="1" applyFill="1" applyAlignment="1">
      <alignment horizontal="center"/>
    </xf>
    <xf numFmtId="0" fontId="8" fillId="7" borderId="0" xfId="0" applyFont="1" applyFill="1" applyAlignment="1">
      <alignment horizontal="center"/>
    </xf>
    <xf numFmtId="0" fontId="8" fillId="7" borderId="0" xfId="0" applyFont="1" applyFill="1"/>
    <xf numFmtId="0" fontId="0" fillId="7" borderId="0" xfId="0" applyFill="1"/>
    <xf numFmtId="0" fontId="0" fillId="7" borderId="0" xfId="0" applyFill="1" applyAlignment="1">
      <alignment horizontal="center"/>
    </xf>
    <xf numFmtId="2" fontId="2" fillId="7" borderId="0" xfId="0" applyNumberFormat="1" applyFont="1" applyFill="1" applyAlignment="1">
      <alignment horizontal="center"/>
    </xf>
    <xf numFmtId="0" fontId="9" fillId="7" borderId="0" xfId="0" applyFont="1" applyFill="1"/>
    <xf numFmtId="2" fontId="0" fillId="7" borderId="0" xfId="0" applyNumberFormat="1" applyFill="1" applyAlignment="1">
      <alignment horizontal="center"/>
    </xf>
    <xf numFmtId="0" fontId="0" fillId="4" borderId="8" xfId="0" applyFill="1" applyBorder="1"/>
    <xf numFmtId="0" fontId="0" fillId="4" borderId="38" xfId="0" applyFill="1" applyBorder="1"/>
    <xf numFmtId="0" fontId="0" fillId="4" borderId="39" xfId="0" applyFill="1" applyBorder="1"/>
    <xf numFmtId="0" fontId="1" fillId="7" borderId="0" xfId="0" applyFont="1" applyFill="1" applyAlignment="1">
      <alignment horizontal="center"/>
    </xf>
    <xf numFmtId="2" fontId="1" fillId="7" borderId="0" xfId="0" applyNumberFormat="1" applyFont="1" applyFill="1" applyAlignment="1">
      <alignment horizontal="center"/>
    </xf>
    <xf numFmtId="0" fontId="1" fillId="7" borderId="0" xfId="0" applyFont="1" applyFill="1"/>
    <xf numFmtId="0" fontId="1" fillId="4" borderId="6" xfId="0" applyFont="1" applyFill="1" applyBorder="1"/>
    <xf numFmtId="0" fontId="1" fillId="4" borderId="0" xfId="0" applyFont="1" applyFill="1" applyBorder="1"/>
    <xf numFmtId="0" fontId="1" fillId="4" borderId="5" xfId="0" applyFont="1" applyFill="1" applyBorder="1"/>
    <xf numFmtId="0" fontId="0" fillId="4" borderId="6" xfId="0" applyFill="1" applyBorder="1"/>
    <xf numFmtId="0" fontId="0" fillId="4" borderId="5" xfId="0" applyFill="1" applyBorder="1"/>
    <xf numFmtId="0" fontId="9" fillId="4" borderId="6" xfId="0" applyFont="1" applyFill="1" applyBorder="1"/>
    <xf numFmtId="0" fontId="9" fillId="4" borderId="5" xfId="0" applyFont="1" applyFill="1" applyBorder="1"/>
    <xf numFmtId="0" fontId="0" fillId="4" borderId="0" xfId="0" applyFill="1" applyBorder="1"/>
    <xf numFmtId="0" fontId="0" fillId="4" borderId="7" xfId="0" applyFill="1" applyBorder="1"/>
    <xf numFmtId="0" fontId="0" fillId="4" borderId="40" xfId="0" applyFill="1" applyBorder="1"/>
    <xf numFmtId="0" fontId="0" fillId="4" borderId="41" xfId="0" applyFill="1" applyBorder="1"/>
    <xf numFmtId="0" fontId="5" fillId="7" borderId="0" xfId="0" applyFont="1" applyFill="1" applyAlignment="1">
      <alignment horizontal="center"/>
    </xf>
    <xf numFmtId="0" fontId="14" fillId="7" borderId="0" xfId="0" applyFont="1" applyFill="1"/>
    <xf numFmtId="0" fontId="15" fillId="7" borderId="0" xfId="0" applyFont="1" applyFill="1"/>
    <xf numFmtId="0" fontId="9" fillId="7" borderId="0" xfId="0" applyFont="1" applyFill="1" applyAlignment="1">
      <alignment horizontal="center"/>
    </xf>
    <xf numFmtId="0" fontId="16" fillId="7" borderId="0" xfId="0" applyFont="1" applyFill="1"/>
    <xf numFmtId="0" fontId="9" fillId="8" borderId="0" xfId="0" applyFont="1" applyFill="1"/>
    <xf numFmtId="0" fontId="5" fillId="8" borderId="0" xfId="0" applyFont="1" applyFill="1"/>
    <xf numFmtId="0" fontId="0" fillId="8" borderId="0" xfId="0" applyFill="1"/>
    <xf numFmtId="0" fontId="7" fillId="8" borderId="0" xfId="0" applyFont="1" applyFill="1"/>
    <xf numFmtId="0" fontId="17" fillId="8" borderId="0" xfId="0" applyFont="1" applyFill="1"/>
    <xf numFmtId="2" fontId="5" fillId="9" borderId="1" xfId="0" applyNumberFormat="1" applyFont="1" applyFill="1" applyBorder="1" applyAlignment="1">
      <alignment horizontal="center"/>
    </xf>
    <xf numFmtId="164" fontId="5" fillId="9" borderId="1" xfId="0" applyNumberFormat="1" applyFont="1" applyFill="1" applyBorder="1" applyAlignment="1">
      <alignment horizontal="center"/>
    </xf>
    <xf numFmtId="2" fontId="17" fillId="8" borderId="0" xfId="0" applyNumberFormat="1" applyFont="1" applyFill="1"/>
    <xf numFmtId="0" fontId="1" fillId="8" borderId="0" xfId="0" applyFont="1" applyFill="1"/>
    <xf numFmtId="0" fontId="18" fillId="8" borderId="0" xfId="0" applyFont="1" applyFill="1"/>
    <xf numFmtId="0" fontId="19" fillId="8" borderId="0" xfId="0" applyFont="1" applyFill="1"/>
    <xf numFmtId="2" fontId="20" fillId="8" borderId="0" xfId="0" applyNumberFormat="1" applyFont="1" applyFill="1"/>
    <xf numFmtId="49" fontId="17" fillId="8" borderId="0" xfId="0" applyNumberFormat="1" applyFont="1" applyFill="1"/>
    <xf numFmtId="49" fontId="7" fillId="8" borderId="0" xfId="0" applyNumberFormat="1" applyFont="1" applyFill="1"/>
    <xf numFmtId="0" fontId="21" fillId="8" borderId="0" xfId="0" applyFont="1" applyFill="1"/>
    <xf numFmtId="2" fontId="0" fillId="8" borderId="0" xfId="0" applyNumberFormat="1" applyFill="1"/>
    <xf numFmtId="2" fontId="17" fillId="8" borderId="0" xfId="1" applyNumberFormat="1" applyFont="1" applyFill="1"/>
    <xf numFmtId="0" fontId="22" fillId="8" borderId="0" xfId="0" applyFont="1" applyFill="1"/>
    <xf numFmtId="2" fontId="1" fillId="6" borderId="1" xfId="0" applyNumberFormat="1" applyFont="1" applyFill="1" applyBorder="1" applyAlignment="1">
      <alignment horizontal="center"/>
    </xf>
    <xf numFmtId="0" fontId="0" fillId="11" borderId="0" xfId="0" applyFill="1"/>
    <xf numFmtId="0" fontId="0" fillId="12" borderId="0" xfId="0" applyFill="1"/>
    <xf numFmtId="0" fontId="1" fillId="12" borderId="1" xfId="0" applyFont="1" applyFill="1" applyBorder="1" applyAlignment="1">
      <alignment horizontal="center"/>
    </xf>
    <xf numFmtId="0" fontId="1" fillId="12" borderId="1" xfId="0" applyFont="1" applyFill="1" applyBorder="1"/>
    <xf numFmtId="0" fontId="0" fillId="12" borderId="6" xfId="0" applyFill="1" applyBorder="1"/>
    <xf numFmtId="0" fontId="0" fillId="12" borderId="0" xfId="0" applyFill="1" applyBorder="1"/>
    <xf numFmtId="0" fontId="0" fillId="12" borderId="5" xfId="0" applyFill="1" applyBorder="1"/>
    <xf numFmtId="0" fontId="0" fillId="12" borderId="3" xfId="0" applyFill="1" applyBorder="1"/>
    <xf numFmtId="0" fontId="1" fillId="12" borderId="3" xfId="0" applyFont="1" applyFill="1" applyBorder="1"/>
    <xf numFmtId="0" fontId="3" fillId="12" borderId="7" xfId="0" applyFont="1" applyFill="1" applyBorder="1" applyAlignment="1">
      <alignment vertical="center"/>
    </xf>
    <xf numFmtId="2" fontId="3" fillId="12" borderId="0" xfId="0" applyNumberFormat="1" applyFont="1" applyFill="1" applyBorder="1" applyAlignment="1">
      <alignment vertical="center"/>
    </xf>
    <xf numFmtId="0" fontId="3" fillId="12" borderId="5" xfId="0" applyFont="1" applyFill="1" applyBorder="1" applyAlignment="1">
      <alignment vertical="center"/>
    </xf>
    <xf numFmtId="0" fontId="3" fillId="12" borderId="6" xfId="0" applyFont="1" applyFill="1" applyBorder="1" applyAlignment="1">
      <alignment vertical="center"/>
    </xf>
    <xf numFmtId="0" fontId="3" fillId="12" borderId="1" xfId="0" applyFont="1" applyFill="1" applyBorder="1" applyAlignment="1">
      <alignment vertical="center"/>
    </xf>
    <xf numFmtId="2" fontId="3" fillId="12" borderId="1" xfId="0" applyNumberFormat="1" applyFont="1" applyFill="1" applyBorder="1" applyAlignment="1">
      <alignment horizontal="center" vertical="center"/>
    </xf>
    <xf numFmtId="0" fontId="3" fillId="12" borderId="1" xfId="0" applyFont="1" applyFill="1" applyBorder="1" applyAlignment="1">
      <alignment horizontal="center" vertical="center"/>
    </xf>
    <xf numFmtId="0" fontId="3" fillId="12" borderId="8" xfId="0" applyFont="1" applyFill="1" applyBorder="1" applyAlignment="1">
      <alignment vertical="center"/>
    </xf>
    <xf numFmtId="0" fontId="3" fillId="12" borderId="6" xfId="0" applyFont="1" applyFill="1" applyBorder="1" applyAlignment="1">
      <alignment horizontal="center" vertical="center"/>
    </xf>
    <xf numFmtId="2" fontId="3" fillId="12" borderId="0" xfId="0" applyNumberFormat="1" applyFont="1" applyFill="1" applyBorder="1" applyAlignment="1">
      <alignment horizontal="center" vertical="center"/>
    </xf>
    <xf numFmtId="0" fontId="3" fillId="12" borderId="5" xfId="0" applyFont="1" applyFill="1" applyBorder="1" applyAlignment="1">
      <alignment horizontal="center" vertical="center"/>
    </xf>
    <xf numFmtId="0" fontId="1" fillId="12" borderId="4" xfId="0" applyFont="1" applyFill="1" applyBorder="1" applyAlignment="1">
      <alignment vertical="top"/>
    </xf>
    <xf numFmtId="0" fontId="1" fillId="12" borderId="2" xfId="0" applyFont="1" applyFill="1" applyBorder="1"/>
    <xf numFmtId="0" fontId="3" fillId="12" borderId="0" xfId="0" applyFont="1" applyFill="1" applyBorder="1" applyAlignment="1">
      <alignment vertical="center"/>
    </xf>
    <xf numFmtId="0" fontId="1" fillId="10" borderId="1" xfId="0" applyFont="1" applyFill="1" applyBorder="1" applyAlignment="1">
      <alignment horizontal="center"/>
    </xf>
    <xf numFmtId="0" fontId="0" fillId="10" borderId="2" xfId="0" applyFill="1" applyBorder="1"/>
    <xf numFmtId="0" fontId="0" fillId="10" borderId="3" xfId="0" applyFill="1" applyBorder="1"/>
    <xf numFmtId="0" fontId="0" fillId="10" borderId="2" xfId="0" applyFill="1" applyBorder="1" applyAlignment="1">
      <alignment horizontal="left" wrapText="1"/>
    </xf>
    <xf numFmtId="0" fontId="0" fillId="10" borderId="4" xfId="0" applyFill="1" applyBorder="1"/>
    <xf numFmtId="0" fontId="0" fillId="10" borderId="2" xfId="0" applyFill="1" applyBorder="1" applyAlignment="1">
      <alignment horizontal="left"/>
    </xf>
    <xf numFmtId="0" fontId="0" fillId="10" borderId="3" xfId="0" applyFill="1" applyBorder="1" applyAlignment="1">
      <alignment horizontal="left"/>
    </xf>
    <xf numFmtId="0" fontId="0" fillId="10" borderId="4" xfId="0" applyFill="1" applyBorder="1" applyAlignment="1">
      <alignment horizontal="left"/>
    </xf>
    <xf numFmtId="0" fontId="1" fillId="12" borderId="2" xfId="0" applyFont="1" applyFill="1" applyBorder="1" applyAlignment="1">
      <alignment horizontal="left" vertical="top" wrapText="1"/>
    </xf>
    <xf numFmtId="0" fontId="1" fillId="12" borderId="2" xfId="0" applyFont="1" applyFill="1" applyBorder="1" applyAlignment="1">
      <alignment horizontal="left" vertical="center" wrapText="1"/>
    </xf>
    <xf numFmtId="1" fontId="0" fillId="12" borderId="0" xfId="0" applyNumberFormat="1" applyFill="1"/>
    <xf numFmtId="0" fontId="1" fillId="5" borderId="1" xfId="0" applyFont="1" applyFill="1" applyBorder="1"/>
    <xf numFmtId="0" fontId="0" fillId="5" borderId="0" xfId="0" applyFill="1" applyBorder="1"/>
    <xf numFmtId="0" fontId="0" fillId="5" borderId="5" xfId="0" applyFill="1" applyBorder="1"/>
    <xf numFmtId="0" fontId="3" fillId="5" borderId="1" xfId="0" applyFont="1" applyFill="1" applyBorder="1" applyAlignment="1">
      <alignment horizontal="center" vertical="center"/>
    </xf>
    <xf numFmtId="0" fontId="1" fillId="5" borderId="2" xfId="0" applyFont="1" applyFill="1" applyBorder="1"/>
    <xf numFmtId="2" fontId="3" fillId="5" borderId="0" xfId="0" applyNumberFormat="1" applyFont="1" applyFill="1" applyBorder="1" applyAlignment="1">
      <alignment vertical="center"/>
    </xf>
    <xf numFmtId="0" fontId="3" fillId="5" borderId="5" xfId="0" applyFont="1" applyFill="1" applyBorder="1" applyAlignment="1">
      <alignment vertical="center"/>
    </xf>
    <xf numFmtId="0" fontId="0" fillId="5" borderId="0" xfId="0" applyFill="1" applyAlignment="1"/>
    <xf numFmtId="0" fontId="1" fillId="5" borderId="2" xfId="0" applyFont="1" applyFill="1" applyBorder="1" applyAlignment="1">
      <alignment horizontal="left" vertical="center" wrapText="1"/>
    </xf>
    <xf numFmtId="2" fontId="3" fillId="5" borderId="0" xfId="0" applyNumberFormat="1" applyFont="1" applyFill="1" applyBorder="1" applyAlignment="1">
      <alignment horizontal="center" vertical="center"/>
    </xf>
    <xf numFmtId="0" fontId="3" fillId="5" borderId="5" xfId="0" applyFont="1" applyFill="1" applyBorder="1" applyAlignment="1">
      <alignment horizontal="center" vertical="center"/>
    </xf>
    <xf numFmtId="0" fontId="1" fillId="5" borderId="2" xfId="0" applyFont="1" applyFill="1" applyBorder="1" applyAlignment="1">
      <alignment horizontal="left" vertical="top" wrapText="1"/>
    </xf>
    <xf numFmtId="0" fontId="0" fillId="5" borderId="0" xfId="0" applyFill="1" applyAlignment="1">
      <alignment horizontal="left"/>
    </xf>
    <xf numFmtId="9" fontId="3" fillId="5" borderId="1" xfId="1" applyFont="1" applyFill="1" applyBorder="1" applyAlignment="1">
      <alignment horizontal="center" vertical="center"/>
    </xf>
    <xf numFmtId="2" fontId="3" fillId="5" borderId="1" xfId="1" applyNumberFormat="1" applyFont="1" applyFill="1" applyBorder="1" applyAlignment="1">
      <alignment horizontal="center" vertical="center"/>
    </xf>
    <xf numFmtId="0" fontId="3" fillId="5" borderId="1" xfId="0" applyFont="1" applyFill="1" applyBorder="1" applyAlignment="1">
      <alignment horizontal="center"/>
    </xf>
    <xf numFmtId="0" fontId="0" fillId="5" borderId="28" xfId="0" applyFill="1" applyBorder="1"/>
    <xf numFmtId="0" fontId="0" fillId="5" borderId="29" xfId="0" applyFill="1" applyBorder="1"/>
    <xf numFmtId="0" fontId="0" fillId="5" borderId="6" xfId="0" applyFill="1" applyBorder="1"/>
    <xf numFmtId="2" fontId="3" fillId="4" borderId="18" xfId="0" applyNumberFormat="1" applyFont="1" applyFill="1" applyBorder="1" applyAlignment="1">
      <alignment horizontal="center" vertical="center"/>
    </xf>
    <xf numFmtId="0" fontId="3" fillId="4" borderId="18" xfId="0" applyFont="1" applyFill="1" applyBorder="1" applyAlignment="1">
      <alignment horizontal="center" vertical="center"/>
    </xf>
    <xf numFmtId="2" fontId="3" fillId="4" borderId="1" xfId="0" applyNumberFormat="1" applyFont="1" applyFill="1" applyBorder="1" applyAlignment="1">
      <alignment horizontal="center" vertical="center"/>
    </xf>
    <xf numFmtId="0" fontId="0" fillId="12" borderId="38" xfId="0" applyFill="1" applyBorder="1"/>
    <xf numFmtId="0" fontId="0" fillId="12" borderId="39" xfId="0" applyFill="1" applyBorder="1"/>
    <xf numFmtId="0" fontId="2" fillId="4" borderId="2" xfId="0" applyFont="1" applyFill="1" applyBorder="1"/>
    <xf numFmtId="0" fontId="2" fillId="4" borderId="1" xfId="0" applyFont="1" applyFill="1" applyBorder="1"/>
    <xf numFmtId="0" fontId="2" fillId="4" borderId="8" xfId="0" applyFont="1" applyFill="1" applyBorder="1"/>
    <xf numFmtId="2" fontId="3" fillId="4" borderId="43" xfId="0" applyNumberFormat="1" applyFont="1" applyFill="1" applyBorder="1" applyAlignment="1">
      <alignment horizontal="center" vertical="center"/>
    </xf>
    <xf numFmtId="2" fontId="3" fillId="4" borderId="29" xfId="0" applyNumberFormat="1" applyFont="1" applyFill="1" applyBorder="1" applyAlignment="1">
      <alignment horizontal="center" vertical="center"/>
    </xf>
    <xf numFmtId="0" fontId="0" fillId="10" borderId="25" xfId="0" applyFont="1" applyFill="1" applyBorder="1"/>
    <xf numFmtId="0" fontId="0" fillId="10" borderId="23" xfId="0" applyFont="1" applyFill="1" applyBorder="1" applyAlignment="1">
      <alignment vertical="center" wrapText="1"/>
    </xf>
    <xf numFmtId="0" fontId="0" fillId="10" borderId="23" xfId="0" applyFont="1" applyFill="1" applyBorder="1"/>
    <xf numFmtId="0" fontId="0" fillId="10" borderId="8" xfId="0" applyFont="1" applyFill="1" applyBorder="1" applyAlignment="1">
      <alignment horizontal="left" vertical="center" wrapText="1"/>
    </xf>
    <xf numFmtId="0" fontId="0" fillId="10" borderId="26" xfId="0" applyFont="1" applyFill="1" applyBorder="1"/>
    <xf numFmtId="0" fontId="1" fillId="12" borderId="7" xfId="0" applyFont="1" applyFill="1" applyBorder="1" applyAlignment="1">
      <alignment vertical="top"/>
    </xf>
    <xf numFmtId="0" fontId="0" fillId="12" borderId="8" xfId="0" applyFill="1" applyBorder="1"/>
    <xf numFmtId="2" fontId="3" fillId="4" borderId="30" xfId="0" applyNumberFormat="1" applyFont="1" applyFill="1" applyBorder="1" applyAlignment="1">
      <alignment horizontal="center" vertical="center"/>
    </xf>
    <xf numFmtId="2" fontId="3" fillId="4" borderId="34" xfId="0" applyNumberFormat="1" applyFont="1" applyFill="1" applyBorder="1" applyAlignment="1">
      <alignment horizontal="center" vertical="center"/>
    </xf>
    <xf numFmtId="2" fontId="3" fillId="4" borderId="4" xfId="0" applyNumberFormat="1" applyFont="1" applyFill="1" applyBorder="1" applyAlignment="1">
      <alignment horizontal="center" vertical="center"/>
    </xf>
    <xf numFmtId="0" fontId="3" fillId="4" borderId="30"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 fillId="10" borderId="2" xfId="0" applyFont="1" applyFill="1" applyBorder="1" applyAlignment="1">
      <alignment horizontal="center"/>
    </xf>
    <xf numFmtId="0" fontId="2" fillId="4" borderId="1" xfId="0" applyFont="1" applyFill="1" applyBorder="1" applyAlignment="1">
      <alignment vertical="center"/>
    </xf>
    <xf numFmtId="0" fontId="0" fillId="10" borderId="3" xfId="0" applyFill="1" applyBorder="1" applyAlignment="1">
      <alignment horizontal="left" wrapText="1"/>
    </xf>
    <xf numFmtId="0" fontId="0" fillId="10" borderId="4" xfId="0" applyFill="1" applyBorder="1" applyAlignment="1">
      <alignment horizontal="left" wrapText="1"/>
    </xf>
    <xf numFmtId="0" fontId="0" fillId="10" borderId="23" xfId="0" applyFont="1" applyFill="1" applyBorder="1" applyAlignment="1">
      <alignment horizontal="left" vertical="top" wrapText="1"/>
    </xf>
    <xf numFmtId="1" fontId="3" fillId="4" borderId="18" xfId="0" applyNumberFormat="1" applyFont="1" applyFill="1" applyBorder="1" applyAlignment="1">
      <alignment horizontal="center" vertical="center"/>
    </xf>
    <xf numFmtId="0" fontId="0" fillId="10" borderId="30" xfId="0" applyFont="1" applyFill="1" applyBorder="1"/>
    <xf numFmtId="0" fontId="0" fillId="10" borderId="34" xfId="0" applyFont="1" applyFill="1" applyBorder="1" applyAlignment="1">
      <alignment vertical="center" wrapText="1"/>
    </xf>
    <xf numFmtId="0" fontId="1" fillId="10" borderId="33" xfId="0" applyFont="1" applyFill="1" applyBorder="1" applyAlignment="1">
      <alignment vertical="top"/>
    </xf>
    <xf numFmtId="2" fontId="3" fillId="12" borderId="30" xfId="0" applyNumberFormat="1" applyFont="1" applyFill="1" applyBorder="1" applyAlignment="1">
      <alignment horizontal="center" vertical="center"/>
    </xf>
    <xf numFmtId="2" fontId="3" fillId="12" borderId="34" xfId="0" applyNumberFormat="1" applyFont="1" applyFill="1" applyBorder="1" applyAlignment="1">
      <alignment horizontal="center" vertical="center"/>
    </xf>
    <xf numFmtId="2" fontId="3" fillId="12" borderId="31" xfId="0" applyNumberFormat="1" applyFont="1" applyFill="1" applyBorder="1" applyAlignment="1">
      <alignment horizontal="center" vertical="center"/>
    </xf>
    <xf numFmtId="1" fontId="3" fillId="12" borderId="30" xfId="0" applyNumberFormat="1" applyFont="1" applyFill="1" applyBorder="1" applyAlignment="1">
      <alignment horizontal="center" vertical="center"/>
    </xf>
    <xf numFmtId="1" fontId="3" fillId="12" borderId="34" xfId="0" applyNumberFormat="1" applyFont="1" applyFill="1" applyBorder="1" applyAlignment="1">
      <alignment horizontal="center" vertical="center"/>
    </xf>
    <xf numFmtId="1" fontId="3" fillId="12" borderId="31" xfId="0" applyNumberFormat="1" applyFont="1" applyFill="1" applyBorder="1" applyAlignment="1">
      <alignment horizontal="center" vertical="center"/>
    </xf>
    <xf numFmtId="1" fontId="3" fillId="12" borderId="1" xfId="0" applyNumberFormat="1" applyFont="1" applyFill="1" applyBorder="1" applyAlignment="1">
      <alignment horizontal="center" vertical="center"/>
    </xf>
    <xf numFmtId="0" fontId="2" fillId="4" borderId="1" xfId="0" applyFont="1" applyFill="1" applyBorder="1" applyAlignment="1">
      <alignment horizontal="left" vertical="center"/>
    </xf>
    <xf numFmtId="0" fontId="0" fillId="10" borderId="4" xfId="0" applyFont="1" applyFill="1" applyBorder="1" applyAlignment="1">
      <alignment horizontal="left"/>
    </xf>
    <xf numFmtId="0" fontId="0" fillId="4" borderId="26" xfId="0" applyFill="1" applyBorder="1" applyAlignment="1">
      <alignment horizontal="center"/>
    </xf>
    <xf numFmtId="2" fontId="0" fillId="4" borderId="30" xfId="0" applyNumberFormat="1" applyFill="1" applyBorder="1" applyAlignment="1">
      <alignment horizontal="center"/>
    </xf>
    <xf numFmtId="0" fontId="0" fillId="4" borderId="23" xfId="0" applyFill="1" applyBorder="1" applyAlignment="1">
      <alignment horizontal="center"/>
    </xf>
    <xf numFmtId="2" fontId="0" fillId="4" borderId="34" xfId="0" applyNumberFormat="1" applyFill="1" applyBorder="1" applyAlignment="1">
      <alignment horizontal="center"/>
    </xf>
    <xf numFmtId="0" fontId="0" fillId="4" borderId="33" xfId="0" applyFill="1" applyBorder="1" applyAlignment="1">
      <alignment horizontal="center"/>
    </xf>
    <xf numFmtId="2" fontId="0" fillId="4" borderId="31" xfId="0" applyNumberFormat="1" applyFill="1" applyBorder="1" applyAlignment="1">
      <alignment horizontal="center"/>
    </xf>
    <xf numFmtId="0" fontId="1" fillId="13" borderId="1" xfId="0" applyFont="1" applyFill="1" applyBorder="1" applyAlignment="1">
      <alignment horizontal="center"/>
    </xf>
    <xf numFmtId="0" fontId="0" fillId="13" borderId="2" xfId="0" applyFill="1" applyBorder="1"/>
    <xf numFmtId="1" fontId="3"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xf>
    <xf numFmtId="0" fontId="1" fillId="5" borderId="28" xfId="0" applyFont="1" applyFill="1" applyBorder="1"/>
    <xf numFmtId="0" fontId="1" fillId="5" borderId="8" xfId="0" applyFont="1" applyFill="1" applyBorder="1" applyAlignment="1">
      <alignment horizontal="left" wrapText="1"/>
    </xf>
    <xf numFmtId="0" fontId="1" fillId="5" borderId="8" xfId="0" applyFont="1" applyFill="1" applyBorder="1" applyAlignment="1">
      <alignment horizontal="left" vertical="center" wrapText="1"/>
    </xf>
    <xf numFmtId="0" fontId="1" fillId="5" borderId="8" xfId="0" applyFont="1" applyFill="1" applyBorder="1" applyAlignment="1">
      <alignment horizontal="left" vertical="top" wrapText="1"/>
    </xf>
    <xf numFmtId="0" fontId="1" fillId="5" borderId="28" xfId="0" applyFont="1" applyFill="1" applyBorder="1" applyAlignment="1">
      <alignment horizontal="left" vertical="center" wrapText="1"/>
    </xf>
    <xf numFmtId="0" fontId="0" fillId="5" borderId="42" xfId="0" applyFill="1" applyBorder="1"/>
    <xf numFmtId="2" fontId="3" fillId="5" borderId="42" xfId="0" applyNumberFormat="1" applyFont="1" applyFill="1" applyBorder="1" applyAlignment="1">
      <alignment vertical="center"/>
    </xf>
    <xf numFmtId="2" fontId="3" fillId="5" borderId="42" xfId="0" applyNumberFormat="1" applyFont="1" applyFill="1" applyBorder="1" applyAlignment="1">
      <alignment horizontal="center" vertical="center"/>
    </xf>
    <xf numFmtId="2" fontId="3" fillId="4" borderId="1" xfId="1" applyNumberFormat="1" applyFont="1" applyFill="1" applyBorder="1" applyAlignment="1">
      <alignment horizontal="center" vertical="center"/>
    </xf>
    <xf numFmtId="0" fontId="0" fillId="5" borderId="35" xfId="0" applyFill="1" applyBorder="1"/>
    <xf numFmtId="0" fontId="1" fillId="5" borderId="18" xfId="0" applyFont="1" applyFill="1" applyBorder="1"/>
    <xf numFmtId="0" fontId="0" fillId="5" borderId="45" xfId="0" applyFill="1" applyBorder="1"/>
    <xf numFmtId="0" fontId="0" fillId="5" borderId="47" xfId="0" applyFill="1" applyBorder="1"/>
    <xf numFmtId="0" fontId="0" fillId="5" borderId="36" xfId="0" applyFill="1" applyBorder="1"/>
    <xf numFmtId="0" fontId="25" fillId="5" borderId="0" xfId="0" applyFont="1" applyFill="1" applyAlignment="1">
      <alignment horizontal="center"/>
    </xf>
    <xf numFmtId="0" fontId="1" fillId="13" borderId="29" xfId="0" applyFont="1" applyFill="1" applyBorder="1" applyAlignment="1">
      <alignment horizontal="center" vertical="center"/>
    </xf>
    <xf numFmtId="0" fontId="2" fillId="7" borderId="0" xfId="0" applyFont="1" applyFill="1" applyAlignment="1">
      <alignment horizontal="center"/>
    </xf>
    <xf numFmtId="0" fontId="2" fillId="13" borderId="8" xfId="0" applyFont="1" applyFill="1" applyBorder="1" applyAlignment="1">
      <alignment horizontal="left" vertical="center"/>
    </xf>
    <xf numFmtId="0" fontId="2" fillId="13" borderId="1" xfId="0" applyFont="1" applyFill="1" applyBorder="1" applyAlignment="1">
      <alignment horizontal="left" vertical="center"/>
    </xf>
    <xf numFmtId="0" fontId="2" fillId="13" borderId="1" xfId="0" applyFont="1" applyFill="1" applyBorder="1" applyAlignment="1">
      <alignment horizontal="left" vertical="center" wrapText="1"/>
    </xf>
    <xf numFmtId="1" fontId="3" fillId="5" borderId="1" xfId="0" applyNumberFormat="1" applyFont="1" applyFill="1" applyBorder="1" applyAlignment="1">
      <alignment horizontal="center" vertical="center"/>
    </xf>
    <xf numFmtId="0" fontId="0" fillId="5" borderId="0" xfId="0" applyFill="1" applyAlignment="1">
      <alignment horizontal="center"/>
    </xf>
    <xf numFmtId="0" fontId="1" fillId="5" borderId="0" xfId="0" applyFont="1" applyFill="1" applyBorder="1" applyAlignment="1">
      <alignment vertical="center" wrapText="1"/>
    </xf>
    <xf numFmtId="0" fontId="27" fillId="12" borderId="0" xfId="0" applyFont="1" applyFill="1" applyBorder="1" applyAlignment="1">
      <alignment horizontal="center" vertical="center"/>
    </xf>
    <xf numFmtId="0" fontId="27" fillId="12" borderId="5" xfId="0" applyFont="1" applyFill="1" applyBorder="1" applyAlignment="1">
      <alignment horizontal="center" vertical="center"/>
    </xf>
    <xf numFmtId="2" fontId="0" fillId="12" borderId="8" xfId="0" applyNumberFormat="1" applyFill="1" applyBorder="1" applyAlignment="1">
      <alignment horizontal="center" vertical="center"/>
    </xf>
    <xf numFmtId="0" fontId="0" fillId="12" borderId="38" xfId="0" applyFill="1" applyBorder="1" applyAlignment="1">
      <alignment horizontal="center" vertical="center"/>
    </xf>
    <xf numFmtId="0" fontId="0" fillId="12" borderId="39" xfId="0" applyFill="1" applyBorder="1" applyAlignment="1">
      <alignment horizontal="center" vertical="center"/>
    </xf>
    <xf numFmtId="2" fontId="0" fillId="12" borderId="0" xfId="0" applyNumberFormat="1" applyFill="1" applyAlignment="1">
      <alignment horizontal="center" vertical="center"/>
    </xf>
    <xf numFmtId="0" fontId="0" fillId="12" borderId="0" xfId="0" applyFill="1" applyAlignment="1">
      <alignment horizontal="center" vertical="center"/>
    </xf>
    <xf numFmtId="0" fontId="1" fillId="14" borderId="2" xfId="0" applyFont="1" applyFill="1" applyBorder="1" applyAlignment="1">
      <alignment horizontal="center"/>
    </xf>
    <xf numFmtId="0" fontId="1" fillId="16" borderId="2" xfId="0" applyFont="1" applyFill="1" applyBorder="1" applyAlignment="1">
      <alignment horizontal="center"/>
    </xf>
    <xf numFmtId="0" fontId="1" fillId="16" borderId="1" xfId="0" applyFont="1" applyFill="1" applyBorder="1" applyAlignment="1">
      <alignment horizontal="center"/>
    </xf>
    <xf numFmtId="0" fontId="17" fillId="12" borderId="0" xfId="0" applyFont="1" applyFill="1" applyBorder="1" applyAlignment="1">
      <alignment horizontal="center" vertical="center"/>
    </xf>
    <xf numFmtId="0" fontId="17" fillId="12" borderId="5" xfId="0" applyFont="1" applyFill="1" applyBorder="1" applyAlignment="1">
      <alignment horizontal="center" vertical="center"/>
    </xf>
    <xf numFmtId="0" fontId="1" fillId="4" borderId="1" xfId="0" applyFont="1" applyFill="1" applyBorder="1" applyAlignment="1">
      <alignment vertical="center"/>
    </xf>
    <xf numFmtId="0" fontId="0" fillId="12" borderId="6" xfId="0" applyFont="1" applyFill="1" applyBorder="1"/>
    <xf numFmtId="165" fontId="28" fillId="12" borderId="42" xfId="0" applyNumberFormat="1" applyFont="1" applyFill="1" applyBorder="1" applyAlignment="1">
      <alignment horizontal="center" vertical="center"/>
    </xf>
    <xf numFmtId="165" fontId="28" fillId="12" borderId="0" xfId="0" applyNumberFormat="1" applyFont="1" applyFill="1" applyAlignment="1">
      <alignment horizontal="center" vertical="center"/>
    </xf>
    <xf numFmtId="0" fontId="0" fillId="12" borderId="42" xfId="0" applyFill="1" applyBorder="1"/>
    <xf numFmtId="0" fontId="1" fillId="4" borderId="18" xfId="0" applyFont="1" applyFill="1" applyBorder="1" applyAlignment="1">
      <alignment vertical="center"/>
    </xf>
    <xf numFmtId="0" fontId="0" fillId="4" borderId="45" xfId="0" applyFill="1" applyBorder="1" applyAlignment="1">
      <alignment vertical="center"/>
    </xf>
    <xf numFmtId="0" fontId="0" fillId="4" borderId="46" xfId="0" applyFill="1" applyBorder="1" applyAlignment="1">
      <alignment vertical="center"/>
    </xf>
    <xf numFmtId="0" fontId="1" fillId="16" borderId="1" xfId="0" applyFont="1" applyFill="1" applyBorder="1" applyAlignment="1">
      <alignment horizontal="center" vertical="center"/>
    </xf>
    <xf numFmtId="0" fontId="0" fillId="5" borderId="0" xfId="0" applyFill="1" applyAlignment="1">
      <alignment vertical="center"/>
    </xf>
    <xf numFmtId="0" fontId="1" fillId="13" borderId="1" xfId="0" applyFont="1" applyFill="1" applyBorder="1" applyAlignment="1">
      <alignment horizontal="center" vertical="center"/>
    </xf>
    <xf numFmtId="0" fontId="0" fillId="5" borderId="0" xfId="0" applyFill="1" applyAlignment="1">
      <alignment horizontal="center" vertical="center"/>
    </xf>
    <xf numFmtId="1" fontId="0" fillId="5" borderId="0" xfId="0" applyNumberFormat="1" applyFill="1" applyAlignment="1">
      <alignment horizontal="center" vertical="center"/>
    </xf>
    <xf numFmtId="1" fontId="1" fillId="13" borderId="1" xfId="0" applyNumberFormat="1" applyFont="1" applyFill="1" applyBorder="1" applyAlignment="1">
      <alignment horizontal="center" vertical="center"/>
    </xf>
    <xf numFmtId="1" fontId="3" fillId="4" borderId="1" xfId="0" applyNumberFormat="1" applyFont="1" applyFill="1" applyBorder="1" applyAlignment="1">
      <alignment horizontal="center"/>
    </xf>
    <xf numFmtId="2" fontId="3" fillId="0" borderId="1" xfId="0" applyNumberFormat="1" applyFont="1" applyFill="1" applyBorder="1" applyAlignment="1">
      <alignment horizontal="center" vertical="center"/>
    </xf>
    <xf numFmtId="0" fontId="0" fillId="14" borderId="26" xfId="0" applyFont="1" applyFill="1" applyBorder="1" applyAlignment="1">
      <alignment vertical="center" wrapText="1"/>
    </xf>
    <xf numFmtId="0" fontId="0" fillId="2" borderId="7" xfId="0" applyFont="1" applyFill="1" applyBorder="1"/>
    <xf numFmtId="2" fontId="3" fillId="2" borderId="40" xfId="0" applyNumberFormat="1" applyFont="1" applyFill="1" applyBorder="1" applyAlignment="1">
      <alignment horizontal="center" vertical="center"/>
    </xf>
    <xf numFmtId="1" fontId="3" fillId="2" borderId="40" xfId="0" applyNumberFormat="1" applyFont="1" applyFill="1" applyBorder="1" applyAlignment="1">
      <alignment horizontal="center" vertical="center"/>
    </xf>
    <xf numFmtId="2" fontId="3" fillId="2" borderId="41" xfId="0" applyNumberFormat="1" applyFont="1" applyFill="1" applyBorder="1" applyAlignment="1">
      <alignment horizontal="center" vertical="center"/>
    </xf>
    <xf numFmtId="0" fontId="0" fillId="14" borderId="1" xfId="0" applyFont="1" applyFill="1" applyBorder="1"/>
    <xf numFmtId="0" fontId="0" fillId="14" borderId="1" xfId="0" applyFont="1" applyFill="1" applyBorder="1" applyAlignment="1">
      <alignment horizontal="left"/>
    </xf>
    <xf numFmtId="1" fontId="3" fillId="2" borderId="1" xfId="0" applyNumberFormat="1" applyFont="1" applyFill="1" applyBorder="1" applyAlignment="1">
      <alignment horizontal="center" vertical="center"/>
    </xf>
    <xf numFmtId="0" fontId="1" fillId="14" borderId="1" xfId="0" applyFont="1" applyFill="1" applyBorder="1" applyAlignment="1">
      <alignment horizontal="center"/>
    </xf>
    <xf numFmtId="0" fontId="0" fillId="2" borderId="25" xfId="0" applyFont="1" applyFill="1" applyBorder="1" applyAlignment="1">
      <alignment horizontal="left"/>
    </xf>
    <xf numFmtId="0" fontId="0" fillId="2" borderId="23" xfId="0" applyFont="1" applyFill="1" applyBorder="1" applyAlignment="1">
      <alignment horizontal="left"/>
    </xf>
    <xf numFmtId="0" fontId="0" fillId="2" borderId="26" xfId="0" applyFont="1" applyFill="1" applyBorder="1"/>
    <xf numFmtId="0" fontId="0" fillId="2" borderId="33" xfId="0" applyFont="1" applyFill="1" applyBorder="1" applyAlignment="1">
      <alignment horizontal="left"/>
    </xf>
    <xf numFmtId="0" fontId="0" fillId="2" borderId="14" xfId="0" applyFont="1" applyFill="1" applyBorder="1" applyAlignment="1">
      <alignment vertical="center" wrapText="1"/>
    </xf>
    <xf numFmtId="0" fontId="0" fillId="14" borderId="4" xfId="0" applyFont="1" applyFill="1" applyBorder="1" applyAlignment="1">
      <alignment horizontal="left"/>
    </xf>
    <xf numFmtId="0" fontId="1" fillId="13" borderId="29" xfId="0" applyFont="1" applyFill="1" applyBorder="1" applyAlignment="1">
      <alignment horizontal="center"/>
    </xf>
    <xf numFmtId="1" fontId="0" fillId="5" borderId="0" xfId="0" applyNumberFormat="1" applyFill="1" applyAlignment="1">
      <alignment horizontal="center"/>
    </xf>
    <xf numFmtId="1" fontId="1" fillId="13" borderId="29" xfId="0" applyNumberFormat="1" applyFont="1" applyFill="1" applyBorder="1" applyAlignment="1">
      <alignment horizontal="center"/>
    </xf>
    <xf numFmtId="1" fontId="1" fillId="13" borderId="1" xfId="0" applyNumberFormat="1" applyFont="1" applyFill="1" applyBorder="1" applyAlignment="1">
      <alignment horizontal="center"/>
    </xf>
    <xf numFmtId="0" fontId="23" fillId="13" borderId="1" xfId="0" applyFont="1" applyFill="1" applyBorder="1" applyAlignment="1">
      <alignment horizontal="center" vertical="center"/>
    </xf>
    <xf numFmtId="0" fontId="26" fillId="13" borderId="1" xfId="0" applyFont="1" applyFill="1" applyBorder="1" applyAlignment="1">
      <alignment horizontal="center"/>
    </xf>
    <xf numFmtId="1" fontId="29" fillId="2" borderId="42" xfId="0" applyNumberFormat="1" applyFont="1" applyFill="1" applyBorder="1" applyAlignment="1">
      <alignment horizontal="center" vertical="center"/>
    </xf>
    <xf numFmtId="0" fontId="31" fillId="2" borderId="0" xfId="0" applyFont="1" applyFill="1"/>
    <xf numFmtId="0" fontId="5" fillId="5" borderId="1" xfId="0" applyFont="1" applyFill="1" applyBorder="1" applyAlignment="1">
      <alignment horizontal="center"/>
    </xf>
    <xf numFmtId="164" fontId="5" fillId="5" borderId="1" xfId="1" applyNumberFormat="1" applyFont="1" applyFill="1" applyBorder="1" applyAlignment="1">
      <alignment horizontal="center"/>
    </xf>
    <xf numFmtId="2" fontId="5" fillId="6" borderId="1" xfId="0" applyNumberFormat="1" applyFont="1" applyFill="1" applyBorder="1" applyAlignment="1">
      <alignment horizontal="center"/>
    </xf>
    <xf numFmtId="0" fontId="0" fillId="12" borderId="0" xfId="0" applyFill="1" applyAlignment="1">
      <alignment horizontal="center"/>
    </xf>
    <xf numFmtId="0" fontId="0" fillId="11" borderId="0" xfId="0" applyFill="1" applyAlignment="1">
      <alignment horizontal="center"/>
    </xf>
    <xf numFmtId="0" fontId="34" fillId="11" borderId="0" xfId="2" applyFill="1" applyAlignment="1">
      <alignment horizontal="center"/>
    </xf>
    <xf numFmtId="0" fontId="3" fillId="15" borderId="30" xfId="0" applyFont="1" applyFill="1" applyBorder="1" applyAlignment="1" applyProtection="1">
      <alignment horizontal="center" vertical="center"/>
      <protection locked="0"/>
    </xf>
    <xf numFmtId="0" fontId="3" fillId="15" borderId="34" xfId="0" applyFont="1" applyFill="1" applyBorder="1" applyAlignment="1" applyProtection="1">
      <alignment horizontal="center" vertical="center"/>
      <protection locked="0"/>
    </xf>
    <xf numFmtId="0" fontId="3" fillId="15" borderId="1" xfId="0" applyFont="1" applyFill="1" applyBorder="1" applyAlignment="1" applyProtection="1">
      <alignment horizontal="center" vertical="center"/>
      <protection locked="0"/>
    </xf>
    <xf numFmtId="0" fontId="3" fillId="15" borderId="31" xfId="0" applyFont="1" applyFill="1" applyBorder="1" applyAlignment="1" applyProtection="1">
      <alignment horizontal="center" vertical="center"/>
      <protection locked="0"/>
    </xf>
    <xf numFmtId="0" fontId="0" fillId="4" borderId="9" xfId="0" applyFill="1" applyBorder="1" applyAlignment="1" applyProtection="1">
      <alignment horizontal="center"/>
      <protection locked="0"/>
    </xf>
    <xf numFmtId="0" fontId="0" fillId="4" borderId="21" xfId="0" applyFill="1" applyBorder="1" applyAlignment="1" applyProtection="1">
      <alignment horizontal="center"/>
      <protection locked="0"/>
    </xf>
    <xf numFmtId="1" fontId="3" fillId="15" borderId="1" xfId="0" applyNumberFormat="1" applyFont="1" applyFill="1" applyBorder="1" applyAlignment="1" applyProtection="1">
      <alignment horizontal="center" vertical="center"/>
      <protection locked="0"/>
    </xf>
    <xf numFmtId="2" fontId="3"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9" fontId="3" fillId="3" borderId="1" xfId="1" applyFont="1" applyFill="1" applyBorder="1" applyAlignment="1" applyProtection="1">
      <alignment horizontal="center" vertical="center"/>
      <protection locked="0"/>
    </xf>
    <xf numFmtId="0" fontId="3" fillId="3" borderId="1" xfId="0" applyFont="1" applyFill="1" applyBorder="1" applyAlignment="1" applyProtection="1">
      <alignment horizontal="center"/>
      <protection locked="0"/>
    </xf>
    <xf numFmtId="0" fontId="3" fillId="15" borderId="1" xfId="0" applyFont="1" applyFill="1" applyBorder="1" applyAlignment="1" applyProtection="1">
      <alignment horizontal="center"/>
      <protection locked="0"/>
    </xf>
    <xf numFmtId="9" fontId="3" fillId="15" borderId="1" xfId="1" applyFont="1" applyFill="1" applyBorder="1" applyAlignment="1" applyProtection="1">
      <alignment horizontal="center" vertical="center"/>
      <protection locked="0"/>
    </xf>
    <xf numFmtId="0" fontId="3" fillId="5" borderId="28" xfId="0" applyFont="1" applyFill="1" applyBorder="1" applyAlignment="1">
      <alignment horizontal="left" vertical="center"/>
    </xf>
    <xf numFmtId="0" fontId="3" fillId="14" borderId="1" xfId="0" applyFont="1" applyFill="1" applyBorder="1" applyAlignment="1">
      <alignment vertical="center"/>
    </xf>
    <xf numFmtId="2" fontId="3" fillId="15" borderId="1" xfId="0" applyNumberFormat="1" applyFont="1" applyFill="1" applyBorder="1" applyAlignment="1" applyProtection="1">
      <alignment horizontal="center" vertical="center"/>
      <protection locked="0"/>
    </xf>
    <xf numFmtId="0" fontId="35" fillId="8" borderId="0" xfId="0" applyFont="1" applyFill="1"/>
    <xf numFmtId="0" fontId="5" fillId="7" borderId="0" xfId="0" applyFont="1" applyFill="1" applyAlignment="1">
      <alignment horizontal="center" vertical="center"/>
    </xf>
    <xf numFmtId="0" fontId="0" fillId="18" borderId="6" xfId="0" applyFill="1" applyBorder="1" applyAlignment="1">
      <alignment horizontal="center"/>
    </xf>
    <xf numFmtId="0" fontId="0" fillId="18" borderId="0" xfId="0" applyFill="1" applyBorder="1"/>
    <xf numFmtId="0" fontId="0" fillId="18" borderId="0" xfId="0" applyFill="1" applyBorder="1" applyAlignment="1">
      <alignment horizontal="center"/>
    </xf>
    <xf numFmtId="0" fontId="0" fillId="18" borderId="5" xfId="0" applyFill="1" applyBorder="1"/>
    <xf numFmtId="0" fontId="1" fillId="18" borderId="5" xfId="0" applyFont="1" applyFill="1" applyBorder="1"/>
    <xf numFmtId="0" fontId="0" fillId="18" borderId="7" xfId="0" applyFill="1" applyBorder="1" applyAlignment="1">
      <alignment horizontal="center"/>
    </xf>
    <xf numFmtId="0" fontId="0" fillId="18" borderId="40" xfId="0" applyFill="1" applyBorder="1"/>
    <xf numFmtId="0" fontId="0" fillId="18" borderId="40" xfId="0" applyFill="1" applyBorder="1" applyAlignment="1">
      <alignment horizontal="center"/>
    </xf>
    <xf numFmtId="0" fontId="0" fillId="18" borderId="41" xfId="0" applyFill="1" applyBorder="1"/>
    <xf numFmtId="0" fontId="3" fillId="4" borderId="1" xfId="0" applyFont="1" applyFill="1" applyBorder="1" applyAlignment="1">
      <alignment vertical="center"/>
    </xf>
    <xf numFmtId="0" fontId="36" fillId="4" borderId="1" xfId="0" applyFont="1" applyFill="1" applyBorder="1" applyAlignment="1">
      <alignment vertical="center"/>
    </xf>
    <xf numFmtId="0" fontId="3" fillId="4" borderId="1" xfId="0" applyFont="1" applyFill="1" applyBorder="1"/>
    <xf numFmtId="0" fontId="0" fillId="7" borderId="10" xfId="0" applyFill="1" applyBorder="1" applyAlignment="1">
      <alignment horizontal="center"/>
    </xf>
    <xf numFmtId="0" fontId="0" fillId="7" borderId="19" xfId="0" applyFill="1" applyBorder="1"/>
    <xf numFmtId="0" fontId="0" fillId="7" borderId="20" xfId="0" applyFill="1" applyBorder="1" applyAlignment="1">
      <alignment horizontal="center"/>
    </xf>
    <xf numFmtId="0" fontId="0" fillId="7" borderId="11" xfId="0" applyFill="1" applyBorder="1" applyAlignment="1">
      <alignment horizontal="center"/>
    </xf>
    <xf numFmtId="0" fontId="0" fillId="7" borderId="9" xfId="0" applyFill="1" applyBorder="1"/>
    <xf numFmtId="3" fontId="0" fillId="7" borderId="12" xfId="0" applyNumberFormat="1" applyFill="1" applyBorder="1" applyAlignment="1">
      <alignment horizontal="center"/>
    </xf>
    <xf numFmtId="3" fontId="0" fillId="7" borderId="11" xfId="0" applyNumberFormat="1" applyFill="1" applyBorder="1" applyAlignment="1">
      <alignment horizontal="center"/>
    </xf>
    <xf numFmtId="0" fontId="0" fillId="7" borderId="33" xfId="0" applyFill="1" applyBorder="1" applyAlignment="1">
      <alignment horizontal="center"/>
    </xf>
    <xf numFmtId="2" fontId="0" fillId="7" borderId="49" xfId="0" applyNumberFormat="1" applyFill="1" applyBorder="1"/>
    <xf numFmtId="3" fontId="0" fillId="7" borderId="50" xfId="0" applyNumberFormat="1" applyFill="1" applyBorder="1" applyAlignment="1">
      <alignment horizontal="center"/>
    </xf>
    <xf numFmtId="0" fontId="0" fillId="7" borderId="19" xfId="0" applyFill="1" applyBorder="1" applyAlignment="1">
      <alignment horizontal="center"/>
    </xf>
    <xf numFmtId="0" fontId="0" fillId="7" borderId="9" xfId="0" applyFill="1" applyBorder="1" applyAlignment="1">
      <alignment horizontal="center"/>
    </xf>
    <xf numFmtId="0" fontId="0" fillId="7" borderId="49" xfId="0" applyFill="1" applyBorder="1"/>
    <xf numFmtId="2" fontId="0" fillId="16" borderId="30" xfId="0" applyNumberFormat="1" applyFill="1" applyBorder="1" applyAlignment="1">
      <alignment horizontal="center"/>
    </xf>
    <xf numFmtId="2" fontId="0" fillId="16" borderId="34" xfId="0" applyNumberFormat="1" applyFill="1" applyBorder="1" applyAlignment="1">
      <alignment horizontal="center"/>
    </xf>
    <xf numFmtId="2" fontId="0" fillId="16" borderId="31" xfId="0" applyNumberFormat="1" applyFill="1" applyBorder="1" applyAlignment="1">
      <alignment horizontal="center"/>
    </xf>
    <xf numFmtId="0" fontId="0" fillId="20" borderId="26" xfId="0" applyFill="1" applyBorder="1" applyAlignment="1">
      <alignment horizontal="center"/>
    </xf>
    <xf numFmtId="0" fontId="0" fillId="20" borderId="15" xfId="0" applyFill="1" applyBorder="1"/>
    <xf numFmtId="0" fontId="0" fillId="20" borderId="23" xfId="0" applyFill="1" applyBorder="1" applyAlignment="1">
      <alignment horizontal="center"/>
    </xf>
    <xf numFmtId="0" fontId="0" fillId="20" borderId="51" xfId="0" applyFill="1" applyBorder="1"/>
    <xf numFmtId="0" fontId="0" fillId="20" borderId="33" xfId="0" applyFill="1" applyBorder="1" applyAlignment="1">
      <alignment horizontal="center"/>
    </xf>
    <xf numFmtId="0" fontId="0" fillId="20" borderId="50" xfId="0" applyFill="1" applyBorder="1"/>
    <xf numFmtId="3" fontId="0" fillId="7" borderId="16" xfId="0" applyNumberFormat="1" applyFill="1" applyBorder="1" applyAlignment="1">
      <alignment horizontal="center"/>
    </xf>
    <xf numFmtId="3" fontId="0" fillId="7" borderId="48" xfId="0" applyNumberFormat="1" applyFill="1" applyBorder="1" applyAlignment="1">
      <alignment horizontal="center"/>
    </xf>
    <xf numFmtId="3" fontId="0" fillId="7" borderId="49" xfId="0" applyNumberFormat="1" applyFill="1" applyBorder="1" applyAlignment="1">
      <alignment horizontal="center"/>
    </xf>
    <xf numFmtId="0" fontId="0" fillId="20" borderId="17" xfId="0" applyFill="1" applyBorder="1" applyAlignment="1">
      <alignment horizontal="center"/>
    </xf>
    <xf numFmtId="0" fontId="0" fillId="20" borderId="27" xfId="0" applyFill="1" applyBorder="1" applyAlignment="1">
      <alignment horizontal="center"/>
    </xf>
    <xf numFmtId="0" fontId="0" fillId="20" borderId="49" xfId="0" applyFill="1" applyBorder="1" applyAlignment="1">
      <alignment horizontal="center"/>
    </xf>
    <xf numFmtId="0" fontId="22" fillId="5" borderId="0" xfId="0" applyFont="1" applyFill="1"/>
    <xf numFmtId="2" fontId="3" fillId="5" borderId="1" xfId="0" applyNumberFormat="1" applyFont="1" applyFill="1" applyBorder="1" applyAlignment="1">
      <alignment horizontal="center"/>
    </xf>
    <xf numFmtId="0" fontId="3" fillId="4" borderId="1" xfId="0" applyFont="1" applyFill="1" applyBorder="1" applyAlignment="1">
      <alignment horizontal="center"/>
    </xf>
    <xf numFmtId="0" fontId="1" fillId="13" borderId="1" xfId="0" applyFont="1" applyFill="1" applyBorder="1" applyAlignment="1">
      <alignment vertical="center"/>
    </xf>
    <xf numFmtId="2" fontId="30" fillId="2" borderId="47" xfId="0" applyNumberFormat="1" applyFont="1" applyFill="1" applyBorder="1" applyAlignment="1">
      <alignment horizontal="center" vertical="center"/>
    </xf>
    <xf numFmtId="2" fontId="30" fillId="2" borderId="42" xfId="0" applyNumberFormat="1"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3" fillId="11" borderId="0" xfId="0" applyFont="1" applyFill="1" applyAlignment="1">
      <alignment horizontal="center" vertical="center"/>
    </xf>
    <xf numFmtId="0" fontId="2" fillId="7" borderId="0" xfId="0" applyFont="1" applyFill="1" applyAlignment="1">
      <alignment horizontal="center"/>
    </xf>
    <xf numFmtId="0" fontId="1" fillId="0" borderId="0" xfId="0" applyFont="1" applyAlignment="1"/>
    <xf numFmtId="0" fontId="2" fillId="4" borderId="0" xfId="0" applyFont="1" applyFill="1" applyBorder="1" applyAlignment="1">
      <alignment horizontal="center"/>
    </xf>
    <xf numFmtId="2" fontId="10" fillId="4" borderId="0" xfId="0" applyNumberFormat="1"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xf>
    <xf numFmtId="0" fontId="2" fillId="4" borderId="6" xfId="0" applyFont="1" applyFill="1" applyBorder="1" applyAlignment="1">
      <alignment horizontal="center" vertical="center"/>
    </xf>
    <xf numFmtId="0" fontId="9" fillId="4" borderId="0" xfId="0" applyFont="1" applyFill="1" applyAlignment="1">
      <alignment horizontal="center" vertical="center"/>
    </xf>
    <xf numFmtId="0" fontId="2" fillId="4" borderId="0" xfId="0" applyFont="1" applyFill="1" applyBorder="1" applyAlignment="1">
      <alignment horizontal="center" vertical="center"/>
    </xf>
    <xf numFmtId="0" fontId="9" fillId="4" borderId="5" xfId="0" applyFont="1" applyFill="1" applyBorder="1" applyAlignment="1">
      <alignment horizontal="center" vertical="center"/>
    </xf>
    <xf numFmtId="0" fontId="1" fillId="12" borderId="2" xfId="0" applyFont="1" applyFill="1" applyBorder="1" applyAlignment="1">
      <alignment horizontal="left" vertical="center" wrapText="1"/>
    </xf>
    <xf numFmtId="0" fontId="1" fillId="12" borderId="4" xfId="0" applyFont="1" applyFill="1" applyBorder="1" applyAlignment="1">
      <alignment horizontal="left" vertical="center" wrapText="1"/>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2" fontId="3" fillId="3" borderId="2" xfId="0" applyNumberFormat="1" applyFont="1" applyFill="1" applyBorder="1" applyAlignment="1" applyProtection="1">
      <alignment horizontal="center" vertical="center"/>
      <protection locked="0"/>
    </xf>
    <xf numFmtId="2" fontId="3" fillId="3" borderId="3" xfId="0" applyNumberFormat="1" applyFont="1" applyFill="1" applyBorder="1" applyAlignment="1" applyProtection="1">
      <alignment horizontal="center" vertical="center"/>
      <protection locked="0"/>
    </xf>
    <xf numFmtId="2" fontId="3" fillId="3" borderId="4" xfId="0" applyNumberFormat="1" applyFont="1" applyFill="1" applyBorder="1" applyAlignment="1" applyProtection="1">
      <alignment horizontal="center" vertical="center"/>
      <protection locked="0"/>
    </xf>
    <xf numFmtId="0" fontId="0" fillId="10" borderId="2" xfId="0" applyFill="1" applyBorder="1" applyAlignment="1">
      <alignment horizontal="left" vertical="center" wrapText="1"/>
    </xf>
    <xf numFmtId="0" fontId="0" fillId="10" borderId="4" xfId="0" applyFill="1" applyBorder="1" applyAlignment="1">
      <alignment horizontal="left" vertical="center" wrapText="1"/>
    </xf>
    <xf numFmtId="0" fontId="0" fillId="10" borderId="2" xfId="0" applyFill="1" applyBorder="1" applyAlignment="1">
      <alignment horizontal="left" wrapText="1"/>
    </xf>
    <xf numFmtId="0" fontId="0" fillId="10" borderId="3" xfId="0" applyFill="1" applyBorder="1" applyAlignment="1">
      <alignment horizontal="left" wrapText="1"/>
    </xf>
    <xf numFmtId="0" fontId="0" fillId="10" borderId="4" xfId="0" applyFill="1" applyBorder="1" applyAlignment="1">
      <alignment horizontal="left" wrapText="1"/>
    </xf>
    <xf numFmtId="0" fontId="1" fillId="12" borderId="2" xfId="0" applyFont="1" applyFill="1" applyBorder="1" applyAlignment="1">
      <alignment horizontal="left" wrapText="1"/>
    </xf>
    <xf numFmtId="0" fontId="1" fillId="12" borderId="4" xfId="0" applyFont="1" applyFill="1" applyBorder="1" applyAlignment="1">
      <alignment horizontal="left"/>
    </xf>
    <xf numFmtId="0" fontId="1" fillId="12" borderId="4" xfId="0" applyFont="1" applyFill="1" applyBorder="1" applyAlignment="1">
      <alignment horizontal="left" vertical="center"/>
    </xf>
    <xf numFmtId="0" fontId="0" fillId="10" borderId="4" xfId="0" applyFill="1" applyBorder="1" applyAlignment="1">
      <alignment horizontal="left" vertical="center"/>
    </xf>
    <xf numFmtId="0" fontId="0" fillId="10" borderId="3" xfId="0" applyFill="1" applyBorder="1" applyAlignment="1">
      <alignment horizontal="left"/>
    </xf>
    <xf numFmtId="0" fontId="0" fillId="10" borderId="4" xfId="0" applyFill="1" applyBorder="1" applyAlignment="1">
      <alignment horizontal="left"/>
    </xf>
    <xf numFmtId="0" fontId="0" fillId="10" borderId="24" xfId="0" applyFont="1" applyFill="1" applyBorder="1" applyAlignment="1">
      <alignment horizontal="left" vertical="center" wrapText="1"/>
    </xf>
    <xf numFmtId="0" fontId="0" fillId="10" borderId="25" xfId="0" applyFont="1" applyFill="1" applyBorder="1" applyAlignment="1">
      <alignment horizontal="left" vertical="center"/>
    </xf>
    <xf numFmtId="0" fontId="0" fillId="10" borderId="25" xfId="0" applyFont="1" applyFill="1" applyBorder="1" applyAlignment="1">
      <alignment horizontal="left" vertical="center" wrapText="1"/>
    </xf>
    <xf numFmtId="0" fontId="3" fillId="15" borderId="32" xfId="0" applyFont="1" applyFill="1" applyBorder="1" applyAlignment="1" applyProtection="1">
      <alignment horizontal="center" vertical="center"/>
      <protection locked="0"/>
    </xf>
    <xf numFmtId="0" fontId="3" fillId="15" borderId="44" xfId="0" applyFont="1" applyFill="1" applyBorder="1" applyAlignment="1" applyProtection="1">
      <alignment horizontal="center" vertical="center"/>
      <protection locked="0"/>
    </xf>
    <xf numFmtId="0" fontId="3" fillId="4" borderId="32" xfId="0" applyFont="1" applyFill="1" applyBorder="1" applyAlignment="1">
      <alignment horizontal="center" vertical="center"/>
    </xf>
    <xf numFmtId="0" fontId="3" fillId="4" borderId="44" xfId="0" applyFont="1" applyFill="1" applyBorder="1" applyAlignment="1">
      <alignment horizontal="center" vertical="center"/>
    </xf>
    <xf numFmtId="0" fontId="0" fillId="10" borderId="23" xfId="0" applyFont="1" applyFill="1" applyBorder="1" applyAlignment="1">
      <alignment horizontal="left" vertical="top" wrapText="1"/>
    </xf>
    <xf numFmtId="0" fontId="0" fillId="10" borderId="33" xfId="0" applyFont="1" applyFill="1" applyBorder="1" applyAlignment="1">
      <alignment horizontal="left" vertical="top" wrapText="1"/>
    </xf>
    <xf numFmtId="0" fontId="3" fillId="15" borderId="4" xfId="0"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2" fontId="3" fillId="4" borderId="32" xfId="0" applyNumberFormat="1" applyFont="1" applyFill="1" applyBorder="1" applyAlignment="1">
      <alignment horizontal="center" vertical="center"/>
    </xf>
    <xf numFmtId="2" fontId="3" fillId="4" borderId="4" xfId="0" applyNumberFormat="1" applyFont="1" applyFill="1" applyBorder="1" applyAlignment="1">
      <alignment horizontal="center" vertical="center"/>
    </xf>
    <xf numFmtId="2" fontId="3" fillId="4" borderId="44" xfId="0" applyNumberFormat="1" applyFont="1" applyFill="1" applyBorder="1" applyAlignment="1">
      <alignment horizontal="center" vertical="center"/>
    </xf>
    <xf numFmtId="0" fontId="33" fillId="4" borderId="8" xfId="0" applyFont="1" applyFill="1" applyBorder="1" applyAlignment="1">
      <alignment horizontal="center" vertical="center"/>
    </xf>
    <xf numFmtId="0" fontId="33" fillId="4" borderId="39"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41"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39"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41" xfId="0" applyFont="1" applyFill="1" applyBorder="1" applyAlignment="1">
      <alignment horizontal="center" vertical="center"/>
    </xf>
    <xf numFmtId="2" fontId="33" fillId="4" borderId="8" xfId="0" applyNumberFormat="1" applyFont="1" applyFill="1" applyBorder="1" applyAlignment="1">
      <alignment horizontal="center" vertical="center"/>
    </xf>
    <xf numFmtId="0" fontId="5" fillId="16" borderId="8" xfId="0" applyFont="1" applyFill="1" applyBorder="1" applyAlignment="1">
      <alignment horizontal="center" vertical="center"/>
    </xf>
    <xf numFmtId="0" fontId="5" fillId="16" borderId="39"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41" xfId="0" applyFont="1" applyFill="1" applyBorder="1" applyAlignment="1">
      <alignment horizontal="center" vertical="center"/>
    </xf>
    <xf numFmtId="0" fontId="2" fillId="12" borderId="0" xfId="0" applyFont="1" applyFill="1" applyAlignment="1">
      <alignment horizontal="center"/>
    </xf>
    <xf numFmtId="0" fontId="0" fillId="12" borderId="0" xfId="0" applyFill="1" applyAlignment="1">
      <alignment horizontal="center"/>
    </xf>
    <xf numFmtId="0" fontId="0" fillId="17" borderId="8" xfId="0" applyFill="1" applyBorder="1" applyAlignment="1">
      <alignment horizontal="center" vertical="center"/>
    </xf>
    <xf numFmtId="0" fontId="0" fillId="17" borderId="38" xfId="0" applyFill="1" applyBorder="1" applyAlignment="1">
      <alignment horizontal="center" vertical="center"/>
    </xf>
    <xf numFmtId="0" fontId="0" fillId="17" borderId="7" xfId="0" applyFill="1" applyBorder="1" applyAlignment="1">
      <alignment horizontal="center" vertical="center"/>
    </xf>
    <xf numFmtId="0" fontId="0" fillId="17" borderId="40" xfId="0" applyFill="1" applyBorder="1" applyAlignment="1">
      <alignment horizontal="center" vertical="center"/>
    </xf>
    <xf numFmtId="0" fontId="0" fillId="15" borderId="2" xfId="0" applyFill="1" applyBorder="1" applyAlignment="1">
      <alignment horizontal="center" wrapText="1"/>
    </xf>
    <xf numFmtId="0" fontId="0" fillId="15" borderId="4" xfId="0" applyFill="1" applyBorder="1" applyAlignment="1">
      <alignment horizontal="center" wrapText="1"/>
    </xf>
    <xf numFmtId="0" fontId="0" fillId="12" borderId="38" xfId="0" applyFill="1" applyBorder="1" applyAlignment="1">
      <alignment horizontal="center" vertical="center" wrapText="1"/>
    </xf>
    <xf numFmtId="0" fontId="0" fillId="12" borderId="39" xfId="0" applyFill="1" applyBorder="1" applyAlignment="1">
      <alignment horizontal="center" vertical="center" wrapText="1"/>
    </xf>
    <xf numFmtId="0" fontId="0" fillId="12" borderId="40" xfId="0" applyFill="1" applyBorder="1" applyAlignment="1">
      <alignment horizontal="center" vertical="center" wrapText="1"/>
    </xf>
    <xf numFmtId="0" fontId="0" fillId="12" borderId="41" xfId="0" applyFill="1" applyBorder="1" applyAlignment="1">
      <alignment horizontal="center" vertical="center" wrapText="1"/>
    </xf>
    <xf numFmtId="0" fontId="0" fillId="19" borderId="8" xfId="0" applyFill="1" applyBorder="1" applyAlignment="1">
      <alignment horizontal="center" vertical="center" wrapText="1"/>
    </xf>
    <xf numFmtId="0" fontId="0" fillId="19" borderId="39" xfId="0" applyFill="1" applyBorder="1" applyAlignment="1">
      <alignment horizontal="center" vertical="center" wrapText="1"/>
    </xf>
    <xf numFmtId="0" fontId="0" fillId="19" borderId="7" xfId="0" applyFill="1" applyBorder="1" applyAlignment="1">
      <alignment horizontal="center" vertical="center" wrapText="1"/>
    </xf>
    <xf numFmtId="0" fontId="0" fillId="19" borderId="41" xfId="0" applyFill="1" applyBorder="1" applyAlignment="1">
      <alignment horizontal="center" vertical="center" wrapText="1"/>
    </xf>
    <xf numFmtId="0" fontId="22" fillId="17" borderId="8" xfId="0" applyFont="1" applyFill="1" applyBorder="1" applyAlignment="1">
      <alignment horizontal="center" vertical="center"/>
    </xf>
    <xf numFmtId="0" fontId="22" fillId="17" borderId="38" xfId="0" applyFont="1" applyFill="1" applyBorder="1" applyAlignment="1">
      <alignment horizontal="center" vertical="center"/>
    </xf>
    <xf numFmtId="0" fontId="22" fillId="17" borderId="39" xfId="0" applyFont="1" applyFill="1" applyBorder="1" applyAlignment="1">
      <alignment horizontal="center" vertical="center"/>
    </xf>
    <xf numFmtId="0" fontId="22" fillId="17" borderId="7" xfId="0" applyFont="1" applyFill="1" applyBorder="1" applyAlignment="1">
      <alignment horizontal="center" vertical="center"/>
    </xf>
    <xf numFmtId="0" fontId="22" fillId="17" borderId="40" xfId="0" applyFont="1" applyFill="1" applyBorder="1" applyAlignment="1">
      <alignment horizontal="center" vertical="center"/>
    </xf>
    <xf numFmtId="0" fontId="22" fillId="17" borderId="41" xfId="0" applyFont="1" applyFill="1" applyBorder="1" applyAlignment="1">
      <alignment horizontal="center" vertical="center"/>
    </xf>
    <xf numFmtId="0" fontId="0" fillId="10" borderId="2" xfId="0" applyFill="1" applyBorder="1" applyAlignment="1">
      <alignment wrapText="1"/>
    </xf>
    <xf numFmtId="0" fontId="0" fillId="10" borderId="3" xfId="0" applyFill="1" applyBorder="1" applyAlignment="1">
      <alignment wrapText="1"/>
    </xf>
    <xf numFmtId="0" fontId="3" fillId="15" borderId="2" xfId="0" applyFont="1" applyFill="1" applyBorder="1" applyAlignment="1" applyProtection="1">
      <alignment horizontal="center" vertical="center"/>
      <protection locked="0"/>
    </xf>
    <xf numFmtId="0" fontId="3" fillId="15" borderId="3" xfId="0" applyFont="1" applyFill="1" applyBorder="1" applyAlignment="1" applyProtection="1">
      <alignment horizontal="center" vertical="center"/>
      <protection locked="0"/>
    </xf>
    <xf numFmtId="0" fontId="0" fillId="10" borderId="3" xfId="0" applyFill="1" applyBorder="1" applyAlignment="1">
      <alignment horizontal="left" vertical="center" wrapText="1"/>
    </xf>
    <xf numFmtId="0" fontId="0" fillId="10" borderId="24" xfId="0" applyFont="1" applyFill="1" applyBorder="1" applyAlignment="1">
      <alignment horizontal="left" wrapText="1"/>
    </xf>
    <xf numFmtId="0" fontId="0" fillId="10" borderId="25" xfId="0" applyFont="1" applyFill="1" applyBorder="1" applyAlignment="1">
      <alignment horizontal="left"/>
    </xf>
    <xf numFmtId="0" fontId="3" fillId="15" borderId="34" xfId="0" applyFont="1" applyFill="1" applyBorder="1" applyAlignment="1" applyProtection="1">
      <alignment horizontal="center" vertical="center"/>
      <protection locked="0"/>
    </xf>
    <xf numFmtId="1" fontId="3" fillId="12" borderId="34" xfId="0" applyNumberFormat="1" applyFont="1" applyFill="1" applyBorder="1" applyAlignment="1">
      <alignment horizontal="center" vertical="center"/>
    </xf>
    <xf numFmtId="2" fontId="3" fillId="12" borderId="34" xfId="0" applyNumberFormat="1" applyFont="1" applyFill="1" applyBorder="1" applyAlignment="1">
      <alignment horizontal="center" vertical="center"/>
    </xf>
    <xf numFmtId="0" fontId="1" fillId="5" borderId="10" xfId="0" applyFont="1" applyFill="1" applyBorder="1" applyAlignment="1">
      <alignment horizontal="center"/>
    </xf>
    <xf numFmtId="0" fontId="1" fillId="5" borderId="19" xfId="0" applyFont="1" applyFill="1" applyBorder="1" applyAlignment="1">
      <alignment horizontal="center"/>
    </xf>
    <xf numFmtId="0" fontId="0" fillId="5" borderId="13" xfId="0" applyFill="1" applyBorder="1" applyAlignment="1">
      <alignment horizontal="center"/>
    </xf>
    <xf numFmtId="0" fontId="0" fillId="5" borderId="21" xfId="0" applyFill="1" applyBorder="1" applyAlignment="1">
      <alignment horizontal="center"/>
    </xf>
    <xf numFmtId="0" fontId="0" fillId="5" borderId="11" xfId="0" applyFill="1" applyBorder="1" applyAlignment="1">
      <alignment horizontal="center"/>
    </xf>
    <xf numFmtId="0" fontId="0" fillId="5" borderId="9" xfId="0" applyFill="1" applyBorder="1" applyAlignment="1">
      <alignment horizontal="center"/>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1" fillId="5" borderId="16" xfId="0" applyFont="1" applyFill="1" applyBorder="1" applyAlignment="1">
      <alignment horizontal="center"/>
    </xf>
    <xf numFmtId="0" fontId="1" fillId="5" borderId="17" xfId="0" applyFont="1" applyFill="1" applyBorder="1" applyAlignment="1">
      <alignment horizontal="center"/>
    </xf>
    <xf numFmtId="0" fontId="1" fillId="5" borderId="15" xfId="0" applyFont="1" applyFill="1" applyBorder="1" applyAlignment="1">
      <alignment horizontal="center"/>
    </xf>
    <xf numFmtId="0" fontId="1" fillId="13" borderId="28" xfId="0" applyFont="1" applyFill="1" applyBorder="1" applyAlignment="1">
      <alignment vertical="center"/>
    </xf>
    <xf numFmtId="0" fontId="1" fillId="13" borderId="42" xfId="0" applyFont="1" applyFill="1" applyBorder="1" applyAlignment="1">
      <alignment vertical="center"/>
    </xf>
    <xf numFmtId="0" fontId="1" fillId="4" borderId="28" xfId="0" applyFont="1" applyFill="1" applyBorder="1" applyAlignment="1">
      <alignment vertical="center"/>
    </xf>
    <xf numFmtId="0" fontId="1" fillId="4" borderId="42" xfId="0" applyFont="1" applyFill="1" applyBorder="1" applyAlignment="1">
      <alignment vertical="center"/>
    </xf>
    <xf numFmtId="0" fontId="1" fillId="13" borderId="29" xfId="0" applyFont="1" applyFill="1" applyBorder="1" applyAlignment="1">
      <alignment vertical="center"/>
    </xf>
    <xf numFmtId="0" fontId="23" fillId="13" borderId="30" xfId="0" applyFont="1" applyFill="1" applyBorder="1" applyAlignment="1">
      <alignment horizontal="center" vertical="center" wrapText="1"/>
    </xf>
    <xf numFmtId="0" fontId="23" fillId="13" borderId="32" xfId="0" applyFont="1" applyFill="1" applyBorder="1" applyAlignment="1">
      <alignment horizontal="center" vertical="center" wrapText="1"/>
    </xf>
    <xf numFmtId="0" fontId="1" fillId="5" borderId="0" xfId="0" applyFont="1" applyFill="1" applyAlignment="1">
      <alignment horizontal="center"/>
    </xf>
    <xf numFmtId="0" fontId="1" fillId="5" borderId="0"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23" fillId="13" borderId="2"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1" fillId="13" borderId="30" xfId="0" applyFont="1" applyFill="1" applyBorder="1" applyAlignment="1">
      <alignment horizontal="center" vertical="center" wrapText="1"/>
    </xf>
    <xf numFmtId="0" fontId="1" fillId="13" borderId="32" xfId="0" applyFont="1" applyFill="1" applyBorder="1" applyAlignment="1">
      <alignment horizontal="center" vertical="center" wrapText="1"/>
    </xf>
    <xf numFmtId="0" fontId="0" fillId="13" borderId="2" xfId="0" applyFill="1" applyBorder="1" applyAlignment="1">
      <alignment horizontal="left" vertical="center" wrapText="1"/>
    </xf>
    <xf numFmtId="0" fontId="0" fillId="13" borderId="3" xfId="0" applyFill="1" applyBorder="1" applyAlignment="1">
      <alignment horizontal="left"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0" fillId="13" borderId="4" xfId="0" applyFill="1" applyBorder="1" applyAlignment="1">
      <alignment horizontal="left" vertical="center" wrapText="1"/>
    </xf>
    <xf numFmtId="0" fontId="3" fillId="5" borderId="4" xfId="0" applyFont="1" applyFill="1" applyBorder="1" applyAlignment="1">
      <alignment horizontal="center" vertical="center"/>
    </xf>
    <xf numFmtId="0" fontId="0" fillId="13" borderId="2" xfId="0" applyFill="1" applyBorder="1" applyAlignment="1">
      <alignment horizontal="left" wrapText="1"/>
    </xf>
    <xf numFmtId="0" fontId="0" fillId="13" borderId="3" xfId="0" applyFill="1" applyBorder="1" applyAlignment="1">
      <alignment horizontal="left"/>
    </xf>
    <xf numFmtId="0" fontId="0" fillId="13" borderId="3" xfId="0" applyFill="1" applyBorder="1" applyAlignment="1">
      <alignment horizontal="left" vertical="center"/>
    </xf>
    <xf numFmtId="0" fontId="0" fillId="13" borderId="4" xfId="0" applyFill="1" applyBorder="1" applyAlignment="1">
      <alignment horizontal="left" vertical="center"/>
    </xf>
    <xf numFmtId="0" fontId="0" fillId="13" borderId="4" xfId="0" applyFill="1" applyBorder="1" applyAlignment="1">
      <alignment horizontal="left"/>
    </xf>
    <xf numFmtId="0" fontId="33" fillId="5" borderId="0" xfId="0" applyFont="1" applyFill="1" applyAlignment="1">
      <alignment horizontal="left" vertical="center"/>
    </xf>
    <xf numFmtId="0" fontId="33" fillId="5" borderId="40" xfId="0" applyFont="1" applyFill="1" applyBorder="1" applyAlignment="1">
      <alignment horizontal="left" vertical="center"/>
    </xf>
    <xf numFmtId="1" fontId="3" fillId="15" borderId="2" xfId="0" applyNumberFormat="1" applyFont="1" applyFill="1" applyBorder="1" applyAlignment="1" applyProtection="1">
      <alignment horizontal="center" vertical="center"/>
      <protection locked="0"/>
    </xf>
    <xf numFmtId="1" fontId="3" fillId="15" borderId="3" xfId="0" applyNumberFormat="1" applyFont="1" applyFill="1" applyBorder="1" applyAlignment="1" applyProtection="1">
      <alignment horizontal="center" vertical="center"/>
      <protection locked="0"/>
    </xf>
    <xf numFmtId="1" fontId="3" fillId="15" borderId="4" xfId="0" applyNumberFormat="1" applyFont="1" applyFill="1" applyBorder="1" applyAlignment="1" applyProtection="1">
      <alignment horizontal="center" vertical="center"/>
      <protection locked="0"/>
    </xf>
    <xf numFmtId="1" fontId="3" fillId="4" borderId="2" xfId="0" applyNumberFormat="1" applyFont="1" applyFill="1" applyBorder="1" applyAlignment="1">
      <alignment horizontal="center" vertical="center"/>
    </xf>
    <xf numFmtId="1" fontId="3" fillId="4" borderId="3" xfId="0" applyNumberFormat="1" applyFont="1" applyFill="1" applyBorder="1" applyAlignment="1">
      <alignment horizontal="center" vertical="center"/>
    </xf>
    <xf numFmtId="1" fontId="3" fillId="4" borderId="4" xfId="0" applyNumberFormat="1" applyFont="1" applyFill="1" applyBorder="1" applyAlignment="1">
      <alignment horizontal="center" vertical="center"/>
    </xf>
    <xf numFmtId="1" fontId="3" fillId="15" borderId="44" xfId="0" applyNumberFormat="1" applyFont="1" applyFill="1" applyBorder="1" applyAlignment="1" applyProtection="1">
      <alignment horizontal="center" vertical="center"/>
      <protection locked="0"/>
    </xf>
    <xf numFmtId="1" fontId="3" fillId="15" borderId="34" xfId="0" applyNumberFormat="1" applyFont="1" applyFill="1" applyBorder="1" applyAlignment="1" applyProtection="1">
      <alignment horizontal="center" vertical="center"/>
      <protection locked="0"/>
    </xf>
    <xf numFmtId="1" fontId="3" fillId="15" borderId="31" xfId="0" applyNumberFormat="1" applyFont="1" applyFill="1" applyBorder="1" applyAlignment="1" applyProtection="1">
      <alignment horizontal="center" vertical="center"/>
      <protection locked="0"/>
    </xf>
    <xf numFmtId="0" fontId="3" fillId="4" borderId="8"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2" fontId="3"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1" fillId="5" borderId="28" xfId="0" applyFont="1" applyFill="1" applyBorder="1" applyAlignment="1">
      <alignment horizontal="left"/>
    </xf>
    <xf numFmtId="0" fontId="1" fillId="5" borderId="42" xfId="0" applyFont="1" applyFill="1" applyBorder="1" applyAlignment="1">
      <alignment horizontal="left"/>
    </xf>
    <xf numFmtId="1" fontId="3" fillId="5" borderId="2" xfId="0" applyNumberFormat="1" applyFont="1" applyFill="1" applyBorder="1" applyAlignment="1">
      <alignment horizontal="center" vertical="center"/>
    </xf>
    <xf numFmtId="1" fontId="3" fillId="5" borderId="3" xfId="0" applyNumberFormat="1" applyFont="1" applyFill="1" applyBorder="1" applyAlignment="1">
      <alignment horizontal="center" vertical="center"/>
    </xf>
    <xf numFmtId="1" fontId="3" fillId="5" borderId="4" xfId="0" applyNumberFormat="1" applyFont="1" applyFill="1" applyBorder="1" applyAlignment="1">
      <alignment horizontal="center" vertical="center"/>
    </xf>
    <xf numFmtId="0" fontId="0" fillId="13" borderId="8" xfId="0" applyFont="1" applyFill="1" applyBorder="1" applyAlignment="1">
      <alignment horizontal="left" vertical="center" wrapText="1"/>
    </xf>
    <xf numFmtId="0" fontId="0" fillId="13" borderId="38" xfId="0" applyFont="1" applyFill="1" applyBorder="1" applyAlignment="1">
      <alignment horizontal="left" vertical="center" wrapText="1"/>
    </xf>
    <xf numFmtId="0" fontId="0" fillId="13" borderId="6" xfId="0" applyFont="1" applyFill="1" applyBorder="1" applyAlignment="1">
      <alignment horizontal="left" vertical="center" wrapText="1"/>
    </xf>
    <xf numFmtId="0" fontId="0" fillId="13" borderId="0" xfId="0" applyFont="1" applyFill="1" applyBorder="1" applyAlignment="1">
      <alignment horizontal="left" vertical="center" wrapText="1"/>
    </xf>
    <xf numFmtId="0" fontId="0" fillId="13" borderId="7" xfId="0" applyFont="1" applyFill="1" applyBorder="1" applyAlignment="1">
      <alignment horizontal="left" vertical="center" wrapText="1"/>
    </xf>
    <xf numFmtId="0" fontId="0" fillId="13" borderId="40" xfId="0" applyFont="1" applyFill="1" applyBorder="1" applyAlignment="1">
      <alignment horizontal="left" vertical="center" wrapText="1"/>
    </xf>
    <xf numFmtId="9" fontId="3" fillId="3" borderId="2" xfId="1" applyFont="1" applyFill="1" applyBorder="1" applyAlignment="1" applyProtection="1">
      <alignment horizontal="center" vertical="center"/>
      <protection locked="0"/>
    </xf>
    <xf numFmtId="9" fontId="3" fillId="3" borderId="3" xfId="1" applyFont="1" applyFill="1" applyBorder="1" applyAlignment="1" applyProtection="1">
      <alignment horizontal="center" vertical="center"/>
      <protection locked="0"/>
    </xf>
    <xf numFmtId="9" fontId="3" fillId="3" borderId="4" xfId="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13" borderId="39" xfId="0" applyFont="1" applyFill="1" applyBorder="1" applyAlignment="1">
      <alignment horizontal="left" vertical="center" wrapText="1"/>
    </xf>
    <xf numFmtId="0" fontId="0" fillId="13" borderId="5" xfId="0" applyFont="1" applyFill="1" applyBorder="1" applyAlignment="1">
      <alignment horizontal="left" vertical="center" wrapText="1"/>
    </xf>
    <xf numFmtId="0" fontId="0" fillId="13" borderId="41" xfId="0" applyFont="1" applyFill="1" applyBorder="1" applyAlignment="1">
      <alignment horizontal="left" vertical="center" wrapText="1"/>
    </xf>
    <xf numFmtId="2" fontId="3" fillId="3" borderId="5" xfId="0" applyNumberFormat="1" applyFont="1" applyFill="1" applyBorder="1" applyAlignment="1" applyProtection="1">
      <alignment horizontal="center" vertical="center"/>
      <protection locked="0"/>
    </xf>
    <xf numFmtId="2" fontId="3" fillId="3" borderId="41"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2" fontId="3" fillId="2" borderId="3"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0" fontId="0" fillId="13" borderId="10" xfId="0" applyFont="1" applyFill="1" applyBorder="1" applyAlignment="1">
      <alignment horizontal="left" vertical="center" wrapText="1"/>
    </xf>
    <xf numFmtId="0" fontId="0" fillId="13" borderId="19" xfId="0" applyFont="1" applyFill="1" applyBorder="1" applyAlignment="1">
      <alignment horizontal="left" vertical="center"/>
    </xf>
    <xf numFmtId="0" fontId="0" fillId="13" borderId="20" xfId="0" applyFont="1" applyFill="1" applyBorder="1" applyAlignment="1">
      <alignment horizontal="left" vertical="center"/>
    </xf>
    <xf numFmtId="0" fontId="0" fillId="13" borderId="11" xfId="0" applyFont="1" applyFill="1" applyBorder="1" applyAlignment="1">
      <alignment horizontal="left" vertical="center" wrapText="1"/>
    </xf>
    <xf numFmtId="0" fontId="0" fillId="13" borderId="9" xfId="0" applyFont="1" applyFill="1" applyBorder="1" applyAlignment="1">
      <alignment horizontal="left" vertical="center"/>
    </xf>
    <xf numFmtId="0" fontId="0" fillId="13" borderId="12" xfId="0" applyFont="1" applyFill="1" applyBorder="1" applyAlignment="1">
      <alignment horizontal="left" vertical="center"/>
    </xf>
    <xf numFmtId="0" fontId="0" fillId="13" borderId="13" xfId="0" applyFont="1" applyFill="1" applyBorder="1" applyAlignment="1">
      <alignment horizontal="left" vertical="center"/>
    </xf>
    <xf numFmtId="0" fontId="0" fillId="13" borderId="21" xfId="0" applyFont="1" applyFill="1" applyBorder="1" applyAlignment="1">
      <alignment horizontal="left" vertical="center"/>
    </xf>
    <xf numFmtId="0" fontId="0" fillId="13" borderId="22" xfId="0" applyFont="1" applyFill="1" applyBorder="1" applyAlignment="1">
      <alignment horizontal="left" vertical="center"/>
    </xf>
    <xf numFmtId="2" fontId="3" fillId="3" borderId="37" xfId="0" applyNumberFormat="1" applyFont="1" applyFill="1" applyBorder="1" applyAlignment="1" applyProtection="1">
      <alignment horizontal="center" vertical="center"/>
      <protection locked="0"/>
    </xf>
    <xf numFmtId="2" fontId="3" fillId="3" borderId="27" xfId="0" applyNumberFormat="1" applyFont="1" applyFill="1" applyBorder="1" applyAlignment="1" applyProtection="1">
      <alignment horizontal="center" vertical="center"/>
      <protection locked="0"/>
    </xf>
    <xf numFmtId="1" fontId="3" fillId="5" borderId="44" xfId="0" applyNumberFormat="1" applyFont="1" applyFill="1" applyBorder="1" applyAlignment="1">
      <alignment horizontal="center" vertical="center"/>
    </xf>
    <xf numFmtId="1" fontId="3" fillId="5" borderId="34" xfId="0" applyNumberFormat="1" applyFont="1" applyFill="1" applyBorder="1" applyAlignment="1">
      <alignment horizontal="center" vertical="center"/>
    </xf>
    <xf numFmtId="1" fontId="3" fillId="5" borderId="31" xfId="0" applyNumberFormat="1" applyFont="1" applyFill="1" applyBorder="1" applyAlignment="1">
      <alignment horizontal="center" vertical="center"/>
    </xf>
    <xf numFmtId="0" fontId="0" fillId="2" borderId="11" xfId="0" applyFont="1" applyFill="1" applyBorder="1" applyAlignment="1">
      <alignment horizontal="left" vertical="center" wrapText="1"/>
    </xf>
    <xf numFmtId="1" fontId="3" fillId="15" borderId="30" xfId="0" applyNumberFormat="1" applyFont="1" applyFill="1" applyBorder="1" applyAlignment="1" applyProtection="1">
      <alignment horizontal="center" vertical="center"/>
      <protection locked="0"/>
    </xf>
    <xf numFmtId="1" fontId="3" fillId="2" borderId="30" xfId="0" applyNumberFormat="1" applyFont="1" applyFill="1" applyBorder="1" applyAlignment="1">
      <alignment horizontal="center" vertical="center"/>
    </xf>
    <xf numFmtId="1" fontId="3" fillId="2" borderId="34" xfId="0" applyNumberFormat="1" applyFont="1" applyFill="1" applyBorder="1" applyAlignment="1">
      <alignment horizontal="center" vertical="center"/>
    </xf>
    <xf numFmtId="1" fontId="3" fillId="2" borderId="31" xfId="0" applyNumberFormat="1" applyFont="1" applyFill="1" applyBorder="1" applyAlignment="1">
      <alignment horizontal="center" vertical="center"/>
    </xf>
    <xf numFmtId="2" fontId="3" fillId="3" borderId="30" xfId="0" applyNumberFormat="1" applyFont="1" applyFill="1" applyBorder="1" applyAlignment="1" applyProtection="1">
      <alignment horizontal="center" vertical="center"/>
      <protection locked="0"/>
    </xf>
    <xf numFmtId="2" fontId="3" fillId="3" borderId="34" xfId="0" applyNumberFormat="1" applyFont="1" applyFill="1" applyBorder="1" applyAlignment="1" applyProtection="1">
      <alignment horizontal="center" vertical="center"/>
      <protection locked="0"/>
    </xf>
    <xf numFmtId="2" fontId="3" fillId="3" borderId="31" xfId="0" applyNumberFormat="1" applyFont="1" applyFill="1" applyBorder="1" applyAlignment="1" applyProtection="1">
      <alignment horizontal="center" vertical="center"/>
      <protection locked="0"/>
    </xf>
    <xf numFmtId="0" fontId="1" fillId="8" borderId="0" xfId="0" applyFont="1" applyFill="1" applyAlignment="1">
      <alignment horizontal="center" vertical="center" wrapText="1"/>
    </xf>
    <xf numFmtId="0" fontId="1" fillId="0" borderId="40" xfId="0" applyFont="1" applyBorder="1" applyAlignment="1">
      <alignment horizontal="center" vertical="center" wrapText="1"/>
    </xf>
    <xf numFmtId="0" fontId="1" fillId="18" borderId="6" xfId="0" applyFont="1" applyFill="1" applyBorder="1" applyAlignment="1">
      <alignment horizontal="center"/>
    </xf>
    <xf numFmtId="0" fontId="1" fillId="18" borderId="0" xfId="0" applyFont="1" applyFill="1" applyBorder="1" applyAlignment="1">
      <alignment horizontal="center"/>
    </xf>
    <xf numFmtId="0" fontId="12" fillId="18" borderId="0" xfId="0" applyFont="1" applyFill="1" applyBorder="1" applyAlignment="1">
      <alignment horizontal="left" vertical="center"/>
    </xf>
    <xf numFmtId="0" fontId="12" fillId="18" borderId="40" xfId="0" applyFont="1" applyFill="1" applyBorder="1" applyAlignment="1">
      <alignment horizontal="left" vertical="center"/>
    </xf>
    <xf numFmtId="2" fontId="10" fillId="18" borderId="6" xfId="0" applyNumberFormat="1" applyFont="1" applyFill="1" applyBorder="1" applyAlignment="1">
      <alignment horizontal="center" vertical="center"/>
    </xf>
    <xf numFmtId="0" fontId="10" fillId="18" borderId="0" xfId="0" applyFont="1" applyFill="1" applyBorder="1" applyAlignment="1">
      <alignment horizontal="center" vertical="center"/>
    </xf>
    <xf numFmtId="0" fontId="10" fillId="18" borderId="5" xfId="0" applyFont="1" applyFill="1" applyBorder="1" applyAlignment="1">
      <alignment horizontal="center" vertical="center"/>
    </xf>
    <xf numFmtId="0" fontId="10" fillId="18" borderId="6" xfId="0" applyFont="1" applyFill="1" applyBorder="1" applyAlignment="1">
      <alignment horizontal="center" vertical="center"/>
    </xf>
    <xf numFmtId="0" fontId="2" fillId="18" borderId="8" xfId="0" applyFont="1" applyFill="1" applyBorder="1" applyAlignment="1">
      <alignment horizontal="center" vertical="center"/>
    </xf>
    <xf numFmtId="0" fontId="2" fillId="18" borderId="38" xfId="0" applyFont="1" applyFill="1" applyBorder="1" applyAlignment="1">
      <alignment horizontal="center" vertical="center"/>
    </xf>
    <xf numFmtId="0" fontId="2" fillId="18" borderId="39" xfId="0" applyFont="1" applyFill="1" applyBorder="1" applyAlignment="1">
      <alignment horizontal="center" vertical="center"/>
    </xf>
    <xf numFmtId="0" fontId="2" fillId="18" borderId="6" xfId="0" applyFont="1" applyFill="1" applyBorder="1" applyAlignment="1">
      <alignment horizontal="center" vertical="center"/>
    </xf>
    <xf numFmtId="0" fontId="2" fillId="18" borderId="0" xfId="0" applyFont="1" applyFill="1" applyBorder="1" applyAlignment="1">
      <alignment horizontal="center" vertical="center"/>
    </xf>
    <xf numFmtId="0" fontId="2" fillId="18" borderId="5" xfId="0" applyFont="1" applyFill="1" applyBorder="1" applyAlignment="1">
      <alignment horizontal="center" vertical="center"/>
    </xf>
    <xf numFmtId="0" fontId="32" fillId="17" borderId="8" xfId="0" applyFont="1" applyFill="1" applyBorder="1" applyAlignment="1">
      <alignment horizontal="center" vertical="center"/>
    </xf>
    <xf numFmtId="0" fontId="32" fillId="17" borderId="38" xfId="0" applyFont="1" applyFill="1" applyBorder="1" applyAlignment="1">
      <alignment horizontal="center" vertical="center"/>
    </xf>
    <xf numFmtId="0" fontId="32" fillId="17" borderId="39" xfId="0" applyFont="1" applyFill="1" applyBorder="1" applyAlignment="1">
      <alignment horizontal="center" vertical="center"/>
    </xf>
    <xf numFmtId="0" fontId="32" fillId="17" borderId="7" xfId="0" applyFont="1" applyFill="1" applyBorder="1" applyAlignment="1">
      <alignment horizontal="center" vertical="center"/>
    </xf>
    <xf numFmtId="0" fontId="32" fillId="17" borderId="40" xfId="0" applyFont="1" applyFill="1" applyBorder="1" applyAlignment="1">
      <alignment horizontal="center" vertical="center"/>
    </xf>
    <xf numFmtId="0" fontId="32" fillId="17" borderId="41" xfId="0" applyFont="1" applyFill="1" applyBorder="1" applyAlignment="1">
      <alignment horizontal="center" vertical="center"/>
    </xf>
    <xf numFmtId="0" fontId="1" fillId="4" borderId="0"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CCCC"/>
      <color rgb="FFFF7C80"/>
      <color rgb="FF00CC00"/>
      <color rgb="FFE2613E"/>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2"/>
  <sheetViews>
    <sheetView tabSelected="1" zoomScale="170" zoomScaleNormal="170" workbookViewId="0">
      <selection activeCell="C17" sqref="C17"/>
    </sheetView>
  </sheetViews>
  <sheetFormatPr defaultRowHeight="15" x14ac:dyDescent="0.25"/>
  <cols>
    <col min="1" max="1" width="9.140625" style="69"/>
    <col min="2" max="2" width="9.140625" style="252"/>
    <col min="3" max="3" width="84.42578125" style="69" customWidth="1"/>
    <col min="4" max="16384" width="9.140625" style="69"/>
  </cols>
  <sheetData>
    <row r="1" spans="1:3" ht="30" customHeight="1" x14ac:dyDescent="0.25">
      <c r="A1" s="319" t="s">
        <v>280</v>
      </c>
      <c r="B1" s="319"/>
      <c r="C1" s="319"/>
    </row>
    <row r="2" spans="1:3" x14ac:dyDescent="0.25">
      <c r="B2" s="252" t="s">
        <v>238</v>
      </c>
    </row>
    <row r="3" spans="1:3" x14ac:dyDescent="0.25">
      <c r="B3" s="253" t="s">
        <v>218</v>
      </c>
      <c r="C3" s="69" t="s">
        <v>239</v>
      </c>
    </row>
    <row r="4" spans="1:3" x14ac:dyDescent="0.25">
      <c r="B4" s="253" t="s">
        <v>219</v>
      </c>
      <c r="C4" s="69" t="s">
        <v>25</v>
      </c>
    </row>
    <row r="5" spans="1:3" x14ac:dyDescent="0.25">
      <c r="B5" s="253" t="s">
        <v>220</v>
      </c>
      <c r="C5" s="69" t="s">
        <v>19</v>
      </c>
    </row>
    <row r="6" spans="1:3" x14ac:dyDescent="0.25">
      <c r="B6" s="253" t="s">
        <v>221</v>
      </c>
      <c r="C6" s="69" t="s">
        <v>26</v>
      </c>
    </row>
    <row r="7" spans="1:3" x14ac:dyDescent="0.25">
      <c r="B7" s="253" t="s">
        <v>222</v>
      </c>
      <c r="C7" s="69" t="s">
        <v>253</v>
      </c>
    </row>
    <row r="8" spans="1:3" x14ac:dyDescent="0.25">
      <c r="B8" s="253" t="s">
        <v>223</v>
      </c>
      <c r="C8" s="69" t="s">
        <v>279</v>
      </c>
    </row>
    <row r="9" spans="1:3" x14ac:dyDescent="0.25">
      <c r="B9" s="253" t="s">
        <v>224</v>
      </c>
      <c r="C9" s="69" t="s">
        <v>241</v>
      </c>
    </row>
    <row r="10" spans="1:3" x14ac:dyDescent="0.25">
      <c r="B10" s="253" t="s">
        <v>225</v>
      </c>
      <c r="C10" s="69" t="s">
        <v>40</v>
      </c>
    </row>
    <row r="11" spans="1:3" x14ac:dyDescent="0.25">
      <c r="B11" s="253" t="s">
        <v>226</v>
      </c>
      <c r="C11" s="69" t="s">
        <v>242</v>
      </c>
    </row>
    <row r="12" spans="1:3" x14ac:dyDescent="0.25">
      <c r="B12" s="253" t="s">
        <v>227</v>
      </c>
      <c r="C12" s="69" t="s">
        <v>243</v>
      </c>
    </row>
    <row r="13" spans="1:3" x14ac:dyDescent="0.25">
      <c r="B13" s="253" t="s">
        <v>228</v>
      </c>
      <c r="C13" s="69" t="s">
        <v>85</v>
      </c>
    </row>
    <row r="14" spans="1:3" x14ac:dyDescent="0.25">
      <c r="B14" s="253" t="s">
        <v>229</v>
      </c>
      <c r="C14" s="69" t="s">
        <v>244</v>
      </c>
    </row>
    <row r="15" spans="1:3" x14ac:dyDescent="0.25">
      <c r="B15" s="253" t="s">
        <v>230</v>
      </c>
      <c r="C15" s="69" t="s">
        <v>120</v>
      </c>
    </row>
    <row r="16" spans="1:3" x14ac:dyDescent="0.25">
      <c r="B16" s="253" t="s">
        <v>231</v>
      </c>
      <c r="C16" s="69" t="s">
        <v>132</v>
      </c>
    </row>
    <row r="17" spans="2:3" x14ac:dyDescent="0.25">
      <c r="B17" s="253" t="s">
        <v>232</v>
      </c>
      <c r="C17" s="69" t="s">
        <v>142</v>
      </c>
    </row>
    <row r="18" spans="2:3" x14ac:dyDescent="0.25">
      <c r="B18" s="253" t="s">
        <v>233</v>
      </c>
      <c r="C18" s="69" t="s">
        <v>160</v>
      </c>
    </row>
    <row r="19" spans="2:3" x14ac:dyDescent="0.25">
      <c r="B19" s="253" t="s">
        <v>234</v>
      </c>
      <c r="C19" s="69" t="s">
        <v>163</v>
      </c>
    </row>
    <row r="20" spans="2:3" x14ac:dyDescent="0.25">
      <c r="B20" s="253" t="s">
        <v>235</v>
      </c>
      <c r="C20" s="69" t="s">
        <v>265</v>
      </c>
    </row>
    <row r="21" spans="2:3" x14ac:dyDescent="0.25">
      <c r="B21" s="253" t="s">
        <v>236</v>
      </c>
      <c r="C21" s="69" t="s">
        <v>266</v>
      </c>
    </row>
    <row r="22" spans="2:3" x14ac:dyDescent="0.25">
      <c r="B22" s="253" t="s">
        <v>237</v>
      </c>
      <c r="C22" s="69" t="s">
        <v>267</v>
      </c>
    </row>
  </sheetData>
  <mergeCells count="1">
    <mergeCell ref="A1:C1"/>
  </mergeCells>
  <hyperlinks>
    <hyperlink ref="B3" location="A!A1" display="A"/>
    <hyperlink ref="B4" location="B!A1" display="B"/>
    <hyperlink ref="B5" location="'C'!A1" display="C"/>
    <hyperlink ref="B6" location="D!A1" display="D"/>
    <hyperlink ref="B7" location="E!A1" display="E"/>
    <hyperlink ref="B8" location="F!A1" display="F"/>
    <hyperlink ref="B9" location="G!A1" display="G"/>
    <hyperlink ref="B10" location="H!A1" display="H"/>
    <hyperlink ref="B11" location="I!A1" display="I"/>
    <hyperlink ref="B12" location="J!A1" display="J"/>
    <hyperlink ref="B13" location="K!A1" display="K"/>
    <hyperlink ref="B14" location="L!A1" display="L"/>
    <hyperlink ref="B15" location="M!A1" display="M"/>
    <hyperlink ref="B16" location="N!A1" display="N"/>
    <hyperlink ref="B17" location="O!A1" display="O"/>
    <hyperlink ref="B18" location="P!A1" display="P"/>
    <hyperlink ref="B19" location="Q!A1" display="Q"/>
    <hyperlink ref="B20" location="'R'!A1" display="R"/>
    <hyperlink ref="B21" location="S!A1" display="S"/>
    <hyperlink ref="B22" location="W!A1" display="W"/>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J13"/>
  <sheetViews>
    <sheetView zoomScale="130" zoomScaleNormal="130" workbookViewId="0">
      <selection activeCell="E3" sqref="E3:E8"/>
    </sheetView>
  </sheetViews>
  <sheetFormatPr defaultRowHeight="15" x14ac:dyDescent="0.25"/>
  <cols>
    <col min="1" max="1" width="4.28515625" style="70" customWidth="1"/>
    <col min="2" max="2" width="60.7109375" style="70" customWidth="1"/>
    <col min="3" max="5" width="15.28515625" style="70" customWidth="1"/>
    <col min="6" max="6" width="4.7109375" style="70" customWidth="1"/>
    <col min="7" max="16384" width="9.140625" style="70"/>
  </cols>
  <sheetData>
    <row r="1" spans="2:10" ht="15.75" thickBot="1" x14ac:dyDescent="0.3"/>
    <row r="2" spans="2:10" ht="18" customHeight="1" thickBot="1" x14ac:dyDescent="0.3">
      <c r="B2" s="127" t="s">
        <v>40</v>
      </c>
      <c r="C2" s="92" t="s">
        <v>0</v>
      </c>
      <c r="D2" s="92" t="s">
        <v>1</v>
      </c>
      <c r="E2" s="206" t="s">
        <v>17</v>
      </c>
      <c r="G2" s="368" t="s">
        <v>261</v>
      </c>
      <c r="H2" s="369"/>
      <c r="I2" s="373" t="s">
        <v>262</v>
      </c>
      <c r="J2" s="374"/>
    </row>
    <row r="3" spans="2:10" ht="18" customHeight="1" thickBot="1" x14ac:dyDescent="0.3">
      <c r="B3" s="136" t="s">
        <v>41</v>
      </c>
      <c r="C3" s="155">
        <f>H!$D$4</f>
        <v>0</v>
      </c>
      <c r="D3" s="158">
        <v>40</v>
      </c>
      <c r="E3" s="254"/>
      <c r="G3" s="370"/>
      <c r="H3" s="371"/>
      <c r="I3" s="375"/>
      <c r="J3" s="376"/>
    </row>
    <row r="4" spans="2:10" ht="18" customHeight="1" x14ac:dyDescent="0.25">
      <c r="B4" s="133" t="s">
        <v>45</v>
      </c>
      <c r="C4" s="156">
        <f>H!$D$8</f>
        <v>0</v>
      </c>
      <c r="D4" s="159">
        <v>30</v>
      </c>
      <c r="E4" s="255"/>
      <c r="G4" s="372">
        <f>A!$I$7</f>
        <v>0</v>
      </c>
      <c r="H4" s="365"/>
      <c r="I4" s="372">
        <f>W!$I$7</f>
        <v>0</v>
      </c>
      <c r="J4" s="365"/>
    </row>
    <row r="5" spans="2:10" ht="18" customHeight="1" thickBot="1" x14ac:dyDescent="0.3">
      <c r="B5" s="404" t="s">
        <v>50</v>
      </c>
      <c r="C5" s="408">
        <f>H!$D$14</f>
        <v>0</v>
      </c>
      <c r="D5" s="407">
        <v>10</v>
      </c>
      <c r="E5" s="406"/>
      <c r="G5" s="366"/>
      <c r="H5" s="367"/>
      <c r="I5" s="366"/>
      <c r="J5" s="367"/>
    </row>
    <row r="6" spans="2:10" ht="18" customHeight="1" x14ac:dyDescent="0.25">
      <c r="B6" s="405"/>
      <c r="C6" s="408"/>
      <c r="D6" s="407"/>
      <c r="E6" s="406"/>
      <c r="G6" s="368" t="s">
        <v>263</v>
      </c>
      <c r="H6" s="369"/>
      <c r="I6" s="373" t="s">
        <v>264</v>
      </c>
      <c r="J6" s="374"/>
    </row>
    <row r="7" spans="2:10" ht="18" customHeight="1" thickBot="1" x14ac:dyDescent="0.3">
      <c r="B7" s="150" t="s">
        <v>54</v>
      </c>
      <c r="C7" s="156">
        <f>H!$D$18</f>
        <v>0</v>
      </c>
      <c r="D7" s="159">
        <v>20</v>
      </c>
      <c r="E7" s="255"/>
      <c r="G7" s="370"/>
      <c r="H7" s="371"/>
      <c r="I7" s="375"/>
      <c r="J7" s="376"/>
    </row>
    <row r="8" spans="2:10" ht="18" customHeight="1" thickBot="1" x14ac:dyDescent="0.3">
      <c r="B8" s="154" t="s">
        <v>55</v>
      </c>
      <c r="C8" s="157">
        <f>H!$D$22</f>
        <v>0</v>
      </c>
      <c r="D8" s="160">
        <v>100</v>
      </c>
      <c r="E8" s="257"/>
      <c r="G8" s="364" t="str">
        <f>A!$J$10</f>
        <v>10</v>
      </c>
      <c r="H8" s="365"/>
      <c r="I8" s="364" t="str">
        <f>W!$J$10</f>
        <v>10</v>
      </c>
      <c r="J8" s="365"/>
    </row>
    <row r="9" spans="2:10" ht="18" customHeight="1" thickBot="1" x14ac:dyDescent="0.3">
      <c r="B9" s="162" t="s">
        <v>57</v>
      </c>
      <c r="C9" s="83">
        <f>SUM(C3:C7)</f>
        <v>0</v>
      </c>
      <c r="D9" s="161">
        <f>SUM(D3:D7)</f>
        <v>100</v>
      </c>
      <c r="E9" s="84">
        <f>SUM(E3:E7)</f>
        <v>0</v>
      </c>
      <c r="G9" s="366"/>
      <c r="H9" s="367"/>
      <c r="I9" s="366"/>
      <c r="J9" s="367"/>
    </row>
    <row r="10" spans="2:10" ht="18" customHeight="1" thickBot="1" x14ac:dyDescent="0.3">
      <c r="D10" s="102"/>
    </row>
    <row r="11" spans="2:10" ht="18" customHeight="1" thickBot="1" x14ac:dyDescent="0.3">
      <c r="B11" s="128" t="s">
        <v>68</v>
      </c>
      <c r="C11" s="130">
        <f>C9</f>
        <v>0</v>
      </c>
      <c r="D11" s="151">
        <f>D9</f>
        <v>100</v>
      </c>
      <c r="E11" s="151">
        <f>E9</f>
        <v>0</v>
      </c>
    </row>
    <row r="12" spans="2:10" ht="18" customHeight="1" thickBot="1" x14ac:dyDescent="0.3">
      <c r="B12" s="213" t="s">
        <v>21</v>
      </c>
      <c r="C12" s="211">
        <v>5</v>
      </c>
      <c r="D12" s="212">
        <v>5</v>
      </c>
      <c r="E12" s="212">
        <v>5</v>
      </c>
    </row>
    <row r="13" spans="2:10" ht="18" customHeight="1" thickBot="1" x14ac:dyDescent="0.3">
      <c r="B13" s="281" t="s">
        <v>70</v>
      </c>
      <c r="C13" s="131">
        <f>C12*(C11/100)</f>
        <v>0</v>
      </c>
      <c r="D13" s="124">
        <f>D12*(D11/100)</f>
        <v>5</v>
      </c>
      <c r="E13" s="124">
        <f>E12*(E11/100)</f>
        <v>0</v>
      </c>
    </row>
  </sheetData>
  <sheetProtection sheet="1" objects="1" scenarios="1" selectLockedCells="1"/>
  <mergeCells count="12">
    <mergeCell ref="G8:H9"/>
    <mergeCell ref="I8:J9"/>
    <mergeCell ref="I2:J3"/>
    <mergeCell ref="G4:H5"/>
    <mergeCell ref="I4:J5"/>
    <mergeCell ref="G6:H7"/>
    <mergeCell ref="I6:J7"/>
    <mergeCell ref="B5:B6"/>
    <mergeCell ref="E5:E6"/>
    <mergeCell ref="D5:D6"/>
    <mergeCell ref="C5:C6"/>
    <mergeCell ref="G2:H3"/>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J9"/>
  <sheetViews>
    <sheetView zoomScale="130" zoomScaleNormal="130" workbookViewId="0">
      <selection activeCell="E5" sqref="E5"/>
    </sheetView>
  </sheetViews>
  <sheetFormatPr defaultRowHeight="15" x14ac:dyDescent="0.25"/>
  <cols>
    <col min="1" max="1" width="3.140625" style="70" customWidth="1"/>
    <col min="2" max="2" width="56.85546875" style="70" bestFit="1" customWidth="1"/>
    <col min="3" max="3" width="13.140625" style="70" bestFit="1" customWidth="1"/>
    <col min="4" max="4" width="15.28515625" style="70" bestFit="1" customWidth="1"/>
    <col min="5" max="5" width="14.140625" style="70" bestFit="1" customWidth="1"/>
    <col min="6" max="6" width="3.140625" style="70" customWidth="1"/>
    <col min="7" max="16384" width="9.140625" style="70"/>
  </cols>
  <sheetData>
    <row r="1" spans="2:10" ht="15.75" thickBot="1" x14ac:dyDescent="0.3"/>
    <row r="2" spans="2:10" ht="16.5" thickBot="1" x14ac:dyDescent="0.3">
      <c r="B2" s="127" t="s">
        <v>75</v>
      </c>
      <c r="C2" s="146" t="s">
        <v>0</v>
      </c>
      <c r="D2" s="146" t="s">
        <v>1</v>
      </c>
      <c r="E2" s="146" t="s">
        <v>17</v>
      </c>
      <c r="G2" s="368" t="s">
        <v>261</v>
      </c>
      <c r="H2" s="369"/>
      <c r="I2" s="373" t="s">
        <v>262</v>
      </c>
      <c r="J2" s="374"/>
    </row>
    <row r="3" spans="2:10" ht="15.75" customHeight="1" thickBot="1" x14ac:dyDescent="0.3">
      <c r="B3" s="152" t="s">
        <v>71</v>
      </c>
      <c r="C3" s="155">
        <f>E!$C$25</f>
        <v>0</v>
      </c>
      <c r="D3" s="155">
        <v>2</v>
      </c>
      <c r="E3" s="155">
        <f>E!$E$25</f>
        <v>0</v>
      </c>
      <c r="G3" s="370"/>
      <c r="H3" s="371"/>
      <c r="I3" s="375"/>
      <c r="J3" s="376"/>
    </row>
    <row r="4" spans="2:10" ht="15.75" customHeight="1" x14ac:dyDescent="0.25">
      <c r="B4" s="153" t="s">
        <v>72</v>
      </c>
      <c r="C4" s="156">
        <f>G!$C$14</f>
        <v>0</v>
      </c>
      <c r="D4" s="156">
        <v>3</v>
      </c>
      <c r="E4" s="156">
        <f>G!$E$14</f>
        <v>0</v>
      </c>
      <c r="G4" s="372">
        <f>A!$I$7</f>
        <v>0</v>
      </c>
      <c r="H4" s="365"/>
      <c r="I4" s="372">
        <f>W!$I$7</f>
        <v>0</v>
      </c>
      <c r="J4" s="365"/>
    </row>
    <row r="5" spans="2:10" ht="15.75" customHeight="1" thickBot="1" x14ac:dyDescent="0.3">
      <c r="B5" s="163" t="s">
        <v>73</v>
      </c>
      <c r="C5" s="157">
        <f>I!$C$13</f>
        <v>0</v>
      </c>
      <c r="D5" s="157">
        <v>5</v>
      </c>
      <c r="E5" s="157">
        <f>I!$E$13</f>
        <v>0</v>
      </c>
      <c r="G5" s="366"/>
      <c r="H5" s="367"/>
      <c r="I5" s="366"/>
      <c r="J5" s="367"/>
    </row>
    <row r="6" spans="2:10" ht="15.75" thickBot="1" x14ac:dyDescent="0.3">
      <c r="G6" s="368" t="s">
        <v>263</v>
      </c>
      <c r="H6" s="369"/>
      <c r="I6" s="373" t="s">
        <v>264</v>
      </c>
      <c r="J6" s="374"/>
    </row>
    <row r="7" spans="2:10" ht="21.75" thickBot="1" x14ac:dyDescent="0.3">
      <c r="B7" s="147" t="s">
        <v>74</v>
      </c>
      <c r="C7" s="122">
        <f>SUM(C3:C5)</f>
        <v>0</v>
      </c>
      <c r="D7" s="122">
        <f>SUM(D3:D5)</f>
        <v>10</v>
      </c>
      <c r="E7" s="122">
        <f>SUM(E3:E5)</f>
        <v>0</v>
      </c>
      <c r="G7" s="370"/>
      <c r="H7" s="371"/>
      <c r="I7" s="375"/>
      <c r="J7" s="376"/>
    </row>
    <row r="8" spans="2:10" x14ac:dyDescent="0.25">
      <c r="G8" s="364" t="str">
        <f>A!$J$10</f>
        <v>10</v>
      </c>
      <c r="H8" s="365"/>
      <c r="I8" s="364" t="str">
        <f>W!$J$10</f>
        <v>10</v>
      </c>
      <c r="J8" s="365"/>
    </row>
    <row r="9" spans="2:10" ht="15.75" thickBot="1" x14ac:dyDescent="0.3">
      <c r="G9" s="366"/>
      <c r="H9" s="367"/>
      <c r="I9" s="366"/>
      <c r="J9" s="367"/>
    </row>
  </sheetData>
  <sheetProtection sheet="1" objects="1" scenarios="1" selectLockedCells="1" selectUnlockedCells="1"/>
  <mergeCells count="8">
    <mergeCell ref="G8:H9"/>
    <mergeCell ref="I8:J9"/>
    <mergeCell ref="G2:H3"/>
    <mergeCell ref="I2:J3"/>
    <mergeCell ref="G4:H5"/>
    <mergeCell ref="I4:J5"/>
    <mergeCell ref="G6:H7"/>
    <mergeCell ref="I6:J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F23"/>
  <sheetViews>
    <sheetView zoomScale="130" zoomScaleNormal="130" workbookViewId="0">
      <selection activeCell="C7" sqref="C7"/>
    </sheetView>
  </sheetViews>
  <sheetFormatPr defaultRowHeight="15" x14ac:dyDescent="0.25"/>
  <cols>
    <col min="1" max="2" width="9.140625" style="6"/>
    <col min="3" max="3" width="19" style="6" bestFit="1" customWidth="1"/>
    <col min="4" max="4" width="25.7109375" style="6" customWidth="1"/>
    <col min="5" max="5" width="13.140625" style="6" bestFit="1" customWidth="1"/>
    <col min="6" max="6" width="15.28515625" style="6" bestFit="1" customWidth="1"/>
    <col min="7" max="7" width="14.140625" style="6" bestFit="1" customWidth="1"/>
    <col min="8" max="16384" width="9.140625" style="6"/>
  </cols>
  <sheetData>
    <row r="2" spans="2:6" x14ac:dyDescent="0.25">
      <c r="B2" s="7" t="s">
        <v>85</v>
      </c>
    </row>
    <row r="3" spans="2:6" x14ac:dyDescent="0.25">
      <c r="B3" s="6" t="s">
        <v>86</v>
      </c>
    </row>
    <row r="4" spans="2:6" x14ac:dyDescent="0.25">
      <c r="B4" s="6" t="s">
        <v>87</v>
      </c>
    </row>
    <row r="5" spans="2:6" ht="15.75" thickBot="1" x14ac:dyDescent="0.3"/>
    <row r="6" spans="2:6" x14ac:dyDescent="0.25">
      <c r="B6" s="8" t="s">
        <v>88</v>
      </c>
      <c r="C6" s="18" t="s">
        <v>89</v>
      </c>
      <c r="D6" s="419" t="s">
        <v>90</v>
      </c>
      <c r="E6" s="420"/>
      <c r="F6" s="421"/>
    </row>
    <row r="7" spans="2:6" x14ac:dyDescent="0.25">
      <c r="B7" s="9">
        <v>1</v>
      </c>
      <c r="C7" s="258">
        <v>4500</v>
      </c>
      <c r="D7" s="417"/>
      <c r="E7" s="417"/>
      <c r="F7" s="418"/>
    </row>
    <row r="8" spans="2:6" x14ac:dyDescent="0.25">
      <c r="B8" s="9">
        <v>2</v>
      </c>
      <c r="C8" s="258">
        <v>4000</v>
      </c>
      <c r="D8" s="417"/>
      <c r="E8" s="417"/>
      <c r="F8" s="418"/>
    </row>
    <row r="9" spans="2:6" x14ac:dyDescent="0.25">
      <c r="B9" s="9">
        <v>3</v>
      </c>
      <c r="C9" s="258">
        <v>3500</v>
      </c>
      <c r="D9" s="417"/>
      <c r="E9" s="417"/>
      <c r="F9" s="418"/>
    </row>
    <row r="10" spans="2:6" x14ac:dyDescent="0.25">
      <c r="B10" s="9">
        <v>4</v>
      </c>
      <c r="C10" s="258">
        <v>3500</v>
      </c>
      <c r="D10" s="417"/>
      <c r="E10" s="417"/>
      <c r="F10" s="418"/>
    </row>
    <row r="11" spans="2:6" ht="15.75" thickBot="1" x14ac:dyDescent="0.3">
      <c r="B11" s="10">
        <v>5</v>
      </c>
      <c r="C11" s="259">
        <v>3500</v>
      </c>
      <c r="D11" s="415"/>
      <c r="E11" s="415"/>
      <c r="F11" s="416"/>
    </row>
    <row r="13" spans="2:6" x14ac:dyDescent="0.25">
      <c r="B13" s="6" t="s">
        <v>91</v>
      </c>
    </row>
    <row r="14" spans="2:6" x14ac:dyDescent="0.25">
      <c r="B14" s="6" t="s">
        <v>92</v>
      </c>
    </row>
    <row r="16" spans="2:6" x14ac:dyDescent="0.25">
      <c r="B16" s="7" t="s">
        <v>93</v>
      </c>
    </row>
    <row r="17" spans="2:4" ht="15.75" thickBot="1" x14ac:dyDescent="0.3"/>
    <row r="18" spans="2:4" x14ac:dyDescent="0.25">
      <c r="B18" s="409" t="s">
        <v>94</v>
      </c>
      <c r="C18" s="410"/>
      <c r="D18" s="13" t="s">
        <v>95</v>
      </c>
    </row>
    <row r="19" spans="2:4" x14ac:dyDescent="0.25">
      <c r="B19" s="413" t="s">
        <v>96</v>
      </c>
      <c r="C19" s="414"/>
      <c r="D19" s="11">
        <v>1</v>
      </c>
    </row>
    <row r="20" spans="2:4" x14ac:dyDescent="0.25">
      <c r="B20" s="413" t="s">
        <v>97</v>
      </c>
      <c r="C20" s="414"/>
      <c r="D20" s="11">
        <v>2</v>
      </c>
    </row>
    <row r="21" spans="2:4" ht="15.75" thickBot="1" x14ac:dyDescent="0.3">
      <c r="B21" s="411" t="s">
        <v>98</v>
      </c>
      <c r="C21" s="412"/>
      <c r="D21" s="12">
        <v>3</v>
      </c>
    </row>
    <row r="23" spans="2:4" x14ac:dyDescent="0.25">
      <c r="B23" s="6" t="s">
        <v>99</v>
      </c>
    </row>
  </sheetData>
  <sheetProtection sheet="1" objects="1" scenarios="1" selectLockedCells="1"/>
  <mergeCells count="10">
    <mergeCell ref="D10:F10"/>
    <mergeCell ref="D9:F9"/>
    <mergeCell ref="D8:F8"/>
    <mergeCell ref="D7:F7"/>
    <mergeCell ref="D6:F6"/>
    <mergeCell ref="B18:C18"/>
    <mergeCell ref="B21:C21"/>
    <mergeCell ref="B20:C20"/>
    <mergeCell ref="B19:C19"/>
    <mergeCell ref="D11:F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27"/>
  <sheetViews>
    <sheetView zoomScale="130" zoomScaleNormal="130" workbookViewId="0">
      <selection activeCell="L18" sqref="L18:N18"/>
    </sheetView>
  </sheetViews>
  <sheetFormatPr defaultRowHeight="15" x14ac:dyDescent="0.25"/>
  <cols>
    <col min="1" max="1" width="3.85546875" style="6" customWidth="1"/>
    <col min="2" max="2" width="9.140625" style="6"/>
    <col min="3" max="3" width="19" style="6" bestFit="1" customWidth="1"/>
    <col min="4" max="4" width="25.7109375" style="6" customWidth="1"/>
    <col min="5" max="5" width="15.28515625" style="6" customWidth="1"/>
    <col min="6" max="6" width="15.28515625" style="6" bestFit="1" customWidth="1"/>
    <col min="7" max="7" width="15.28515625" style="6" customWidth="1"/>
    <col min="8" max="8" width="4.28515625" style="6" customWidth="1"/>
    <col min="9" max="14" width="9.140625" style="6" customWidth="1"/>
    <col min="15" max="16384" width="9.140625" style="6"/>
  </cols>
  <sheetData>
    <row r="1" spans="2:14" ht="15.75" thickBot="1" x14ac:dyDescent="0.3"/>
    <row r="2" spans="2:14" ht="15.75" thickBot="1" x14ac:dyDescent="0.3">
      <c r="B2" s="214" t="s">
        <v>100</v>
      </c>
      <c r="C2" s="215"/>
      <c r="D2" s="216"/>
      <c r="E2" s="219" t="s">
        <v>0</v>
      </c>
      <c r="F2" s="219" t="s">
        <v>1</v>
      </c>
      <c r="G2" s="217" t="s">
        <v>17</v>
      </c>
      <c r="I2" s="368" t="s">
        <v>261</v>
      </c>
      <c r="J2" s="369"/>
      <c r="K2" s="373" t="s">
        <v>262</v>
      </c>
      <c r="L2" s="374"/>
    </row>
    <row r="3" spans="2:14" ht="21.75" thickBot="1" x14ac:dyDescent="0.3">
      <c r="B3" s="422" t="s">
        <v>114</v>
      </c>
      <c r="C3" s="423"/>
      <c r="D3" s="426"/>
      <c r="E3" s="261"/>
      <c r="F3" s="194">
        <v>10</v>
      </c>
      <c r="G3" s="269"/>
      <c r="I3" s="370"/>
      <c r="J3" s="371"/>
      <c r="K3" s="375"/>
      <c r="L3" s="376"/>
    </row>
    <row r="4" spans="2:14" ht="15.75" thickBot="1" x14ac:dyDescent="0.3">
      <c r="B4" s="218"/>
      <c r="C4" s="218"/>
      <c r="D4" s="218"/>
      <c r="E4" s="220"/>
      <c r="F4" s="221"/>
      <c r="G4" s="221"/>
      <c r="I4" s="372">
        <f>A!$I$7</f>
        <v>0</v>
      </c>
      <c r="J4" s="365"/>
      <c r="K4" s="372">
        <f>W!$I$7</f>
        <v>0</v>
      </c>
      <c r="L4" s="365"/>
    </row>
    <row r="5" spans="2:14" ht="15.75" thickBot="1" x14ac:dyDescent="0.3">
      <c r="B5" s="214" t="s">
        <v>101</v>
      </c>
      <c r="C5" s="215"/>
      <c r="D5" s="216"/>
      <c r="E5" s="219" t="s">
        <v>0</v>
      </c>
      <c r="F5" s="222" t="s">
        <v>1</v>
      </c>
      <c r="G5" s="217" t="s">
        <v>17</v>
      </c>
      <c r="I5" s="366"/>
      <c r="J5" s="367"/>
      <c r="K5" s="366"/>
      <c r="L5" s="367"/>
    </row>
    <row r="6" spans="2:14" ht="21.75" thickBot="1" x14ac:dyDescent="0.3">
      <c r="B6" s="422" t="s">
        <v>115</v>
      </c>
      <c r="C6" s="423"/>
      <c r="D6" s="426"/>
      <c r="E6" s="261"/>
      <c r="F6" s="194">
        <v>1</v>
      </c>
      <c r="G6" s="269"/>
      <c r="I6" s="368" t="s">
        <v>263</v>
      </c>
      <c r="J6" s="369"/>
      <c r="K6" s="373" t="s">
        <v>264</v>
      </c>
      <c r="L6" s="374"/>
    </row>
    <row r="7" spans="2:14" ht="15.75" thickBot="1" x14ac:dyDescent="0.3">
      <c r="B7" s="218"/>
      <c r="C7" s="218"/>
      <c r="D7" s="218"/>
      <c r="E7" s="220"/>
      <c r="F7" s="221"/>
      <c r="G7" s="221"/>
      <c r="I7" s="370"/>
      <c r="J7" s="371"/>
      <c r="K7" s="375"/>
      <c r="L7" s="376"/>
    </row>
    <row r="8" spans="2:14" ht="18" customHeight="1" thickBot="1" x14ac:dyDescent="0.3">
      <c r="B8" s="214" t="s">
        <v>103</v>
      </c>
      <c r="C8" s="215"/>
      <c r="D8" s="216"/>
      <c r="E8" s="219" t="s">
        <v>0</v>
      </c>
      <c r="F8" s="222" t="s">
        <v>1</v>
      </c>
      <c r="G8" s="217" t="s">
        <v>17</v>
      </c>
      <c r="I8" s="364" t="str">
        <f>A!$J$10</f>
        <v>10</v>
      </c>
      <c r="J8" s="365"/>
      <c r="K8" s="364" t="str">
        <f>W!$J$10</f>
        <v>10</v>
      </c>
      <c r="L8" s="365"/>
    </row>
    <row r="9" spans="2:14" ht="18" customHeight="1" thickBot="1" x14ac:dyDescent="0.3">
      <c r="B9" s="422" t="s">
        <v>116</v>
      </c>
      <c r="C9" s="423"/>
      <c r="D9" s="426"/>
      <c r="E9" s="261"/>
      <c r="F9" s="194">
        <v>5</v>
      </c>
      <c r="G9" s="269"/>
      <c r="I9" s="366"/>
      <c r="J9" s="367"/>
      <c r="K9" s="366"/>
      <c r="L9" s="367"/>
    </row>
    <row r="10" spans="2:14" ht="18" customHeight="1" thickBot="1" x14ac:dyDescent="0.3">
      <c r="B10" s="218"/>
      <c r="C10" s="218"/>
      <c r="D10" s="218"/>
      <c r="E10" s="220"/>
      <c r="F10" s="221"/>
      <c r="G10" s="221"/>
    </row>
    <row r="11" spans="2:14" ht="18" customHeight="1" thickBot="1" x14ac:dyDescent="0.3">
      <c r="B11" s="214" t="s">
        <v>102</v>
      </c>
      <c r="C11" s="215"/>
      <c r="D11" s="216"/>
      <c r="E11" s="219" t="s">
        <v>0</v>
      </c>
      <c r="F11" s="222" t="s">
        <v>1</v>
      </c>
      <c r="G11" s="217" t="s">
        <v>17</v>
      </c>
    </row>
    <row r="12" spans="2:14" ht="18" customHeight="1" thickBot="1" x14ac:dyDescent="0.3">
      <c r="B12" s="422" t="s">
        <v>246</v>
      </c>
      <c r="C12" s="423"/>
      <c r="D12" s="426"/>
      <c r="E12" s="261"/>
      <c r="F12" s="194">
        <v>5</v>
      </c>
      <c r="G12" s="269"/>
    </row>
    <row r="13" spans="2:14" ht="18" customHeight="1" thickBot="1" x14ac:dyDescent="0.3">
      <c r="B13" s="218"/>
      <c r="C13" s="218"/>
      <c r="D13" s="218"/>
      <c r="E13" s="220"/>
      <c r="F13" s="221"/>
      <c r="G13" s="221"/>
      <c r="M13" s="196"/>
    </row>
    <row r="14" spans="2:14" ht="18" customHeight="1" thickBot="1" x14ac:dyDescent="0.3">
      <c r="B14" s="214" t="s">
        <v>105</v>
      </c>
      <c r="C14" s="215"/>
      <c r="D14" s="216"/>
      <c r="E14" s="219" t="s">
        <v>0</v>
      </c>
      <c r="F14" s="222" t="s">
        <v>1</v>
      </c>
      <c r="G14" s="217" t="s">
        <v>17</v>
      </c>
      <c r="I14" s="434" t="s">
        <v>141</v>
      </c>
      <c r="J14" s="436" t="s">
        <v>0</v>
      </c>
      <c r="L14" s="430" t="s">
        <v>112</v>
      </c>
      <c r="M14" s="430"/>
      <c r="N14" s="430"/>
    </row>
    <row r="15" spans="2:14" ht="18" customHeight="1" thickBot="1" x14ac:dyDescent="0.3">
      <c r="B15" s="422" t="s">
        <v>117</v>
      </c>
      <c r="C15" s="423"/>
      <c r="D15" s="426"/>
      <c r="E15" s="261"/>
      <c r="F15" s="194">
        <v>1</v>
      </c>
      <c r="G15" s="269"/>
      <c r="I15" s="435"/>
      <c r="J15" s="437"/>
      <c r="L15" s="431"/>
      <c r="M15" s="431"/>
      <c r="N15" s="431"/>
    </row>
    <row r="16" spans="2:14" ht="18" customHeight="1" thickBot="1" x14ac:dyDescent="0.3">
      <c r="B16" s="218"/>
      <c r="C16" s="218"/>
      <c r="D16" s="218"/>
      <c r="E16" s="220"/>
      <c r="F16" s="221"/>
      <c r="G16" s="221"/>
      <c r="I16" s="164">
        <v>2</v>
      </c>
      <c r="J16" s="165">
        <v>5</v>
      </c>
      <c r="L16" s="427" t="s">
        <v>107</v>
      </c>
      <c r="M16" s="427" t="s">
        <v>109</v>
      </c>
      <c r="N16" s="427" t="s">
        <v>108</v>
      </c>
    </row>
    <row r="17" spans="2:14" ht="18" customHeight="1" thickBot="1" x14ac:dyDescent="0.3">
      <c r="B17" s="214" t="s">
        <v>104</v>
      </c>
      <c r="C17" s="215"/>
      <c r="D17" s="216"/>
      <c r="E17" s="219" t="s">
        <v>0</v>
      </c>
      <c r="F17" s="222" t="s">
        <v>1</v>
      </c>
      <c r="G17" s="217" t="s">
        <v>17</v>
      </c>
      <c r="I17" s="166">
        <v>3</v>
      </c>
      <c r="J17" s="167">
        <v>7.5</v>
      </c>
      <c r="L17" s="428"/>
      <c r="M17" s="428"/>
      <c r="N17" s="428"/>
    </row>
    <row r="18" spans="2:14" ht="18" customHeight="1" thickBot="1" x14ac:dyDescent="0.35">
      <c r="B18" s="422" t="s">
        <v>118</v>
      </c>
      <c r="C18" s="423"/>
      <c r="D18" s="426"/>
      <c r="E18" s="261"/>
      <c r="F18" s="194">
        <v>4</v>
      </c>
      <c r="G18" s="269"/>
      <c r="I18" s="166">
        <v>4</v>
      </c>
      <c r="J18" s="167">
        <v>10</v>
      </c>
      <c r="L18" s="262"/>
      <c r="M18" s="262"/>
      <c r="N18" s="262"/>
    </row>
    <row r="19" spans="2:14" ht="18" customHeight="1" thickBot="1" x14ac:dyDescent="0.3">
      <c r="B19" s="218"/>
      <c r="C19" s="218"/>
      <c r="D19" s="218"/>
      <c r="E19" s="220"/>
      <c r="F19" s="221"/>
      <c r="G19" s="221"/>
      <c r="I19" s="166">
        <v>5</v>
      </c>
      <c r="J19" s="167">
        <v>12.5</v>
      </c>
      <c r="L19" s="427" t="s">
        <v>110</v>
      </c>
      <c r="M19" s="432" t="s">
        <v>113</v>
      </c>
      <c r="N19" s="427" t="s">
        <v>111</v>
      </c>
    </row>
    <row r="20" spans="2:14" ht="18" customHeight="1" thickBot="1" x14ac:dyDescent="0.3">
      <c r="B20" s="214" t="s">
        <v>106</v>
      </c>
      <c r="C20" s="215"/>
      <c r="D20" s="216"/>
      <c r="E20" s="219" t="s">
        <v>0</v>
      </c>
      <c r="F20" s="222" t="s">
        <v>1</v>
      </c>
      <c r="G20" s="217" t="s">
        <v>17</v>
      </c>
      <c r="I20" s="168">
        <v>6</v>
      </c>
      <c r="J20" s="169">
        <v>15</v>
      </c>
      <c r="L20" s="428"/>
      <c r="M20" s="433"/>
      <c r="N20" s="428"/>
    </row>
    <row r="21" spans="2:14" ht="18" customHeight="1" thickBot="1" x14ac:dyDescent="0.35">
      <c r="B21" s="422" t="s">
        <v>119</v>
      </c>
      <c r="C21" s="423"/>
      <c r="D21" s="426"/>
      <c r="E21" s="261"/>
      <c r="F21" s="194">
        <v>15</v>
      </c>
      <c r="G21" s="269"/>
      <c r="I21" s="68" t="e">
        <f>N18/(L18+M18)</f>
        <v>#DIV/0!</v>
      </c>
      <c r="J21" s="68" t="e">
        <f>I21*2.5</f>
        <v>#DIV/0!</v>
      </c>
      <c r="L21" s="248">
        <f>(L18+M18)*6</f>
        <v>0</v>
      </c>
      <c r="M21" s="249" t="e">
        <f>N18/L21</f>
        <v>#DIV/0!</v>
      </c>
      <c r="N21" s="250" t="e">
        <f>F21*M21</f>
        <v>#DIV/0!</v>
      </c>
    </row>
    <row r="22" spans="2:14" ht="18" customHeight="1" thickBot="1" x14ac:dyDescent="0.3">
      <c r="B22" s="218"/>
      <c r="C22" s="218"/>
      <c r="D22" s="218"/>
      <c r="E22" s="220"/>
      <c r="F22" s="221"/>
      <c r="G22" s="221"/>
      <c r="I22" s="429" t="s">
        <v>217</v>
      </c>
      <c r="J22" s="429"/>
    </row>
    <row r="23" spans="2:14" ht="18" customHeight="1" thickBot="1" x14ac:dyDescent="0.3">
      <c r="B23" s="424" t="s">
        <v>160</v>
      </c>
      <c r="C23" s="425"/>
      <c r="D23" s="425"/>
      <c r="E23" s="219" t="s">
        <v>0</v>
      </c>
      <c r="F23" s="222" t="s">
        <v>1</v>
      </c>
      <c r="G23" s="217" t="s">
        <v>17</v>
      </c>
    </row>
    <row r="24" spans="2:14" ht="18" customHeight="1" thickBot="1" x14ac:dyDescent="0.3">
      <c r="B24" s="422" t="s">
        <v>161</v>
      </c>
      <c r="C24" s="423"/>
      <c r="D24" s="423"/>
      <c r="E24" s="16">
        <f>P!$C$15</f>
        <v>0</v>
      </c>
      <c r="F24" s="194">
        <v>9</v>
      </c>
      <c r="G24" s="16">
        <f>P!$E$15</f>
        <v>0</v>
      </c>
    </row>
    <row r="25" spans="2:14" ht="18" customHeight="1" thickBot="1" x14ac:dyDescent="0.3">
      <c r="B25" s="218"/>
      <c r="C25" s="218"/>
      <c r="D25" s="218"/>
      <c r="E25" s="220"/>
      <c r="F25" s="220"/>
      <c r="G25" s="220"/>
    </row>
    <row r="26" spans="2:14" ht="18" customHeight="1" thickBot="1" x14ac:dyDescent="0.3">
      <c r="B26" s="424" t="s">
        <v>255</v>
      </c>
      <c r="C26" s="425"/>
      <c r="D26" s="425"/>
      <c r="E26" s="219" t="s">
        <v>0</v>
      </c>
      <c r="F26" s="222" t="s">
        <v>1</v>
      </c>
      <c r="G26" s="217" t="s">
        <v>17</v>
      </c>
    </row>
    <row r="27" spans="2:14" ht="18" customHeight="1" thickBot="1" x14ac:dyDescent="0.4">
      <c r="B27" s="422" t="s">
        <v>161</v>
      </c>
      <c r="C27" s="423"/>
      <c r="D27" s="423"/>
      <c r="E27" s="173">
        <f>SUM(E3:E24)</f>
        <v>0</v>
      </c>
      <c r="F27" s="223">
        <v>50</v>
      </c>
      <c r="G27" s="223">
        <v>50</v>
      </c>
      <c r="J27" s="6" t="s">
        <v>21</v>
      </c>
    </row>
  </sheetData>
  <sheetProtection sheet="1" objects="1" scenarios="1" selectLockedCells="1"/>
  <mergeCells count="29">
    <mergeCell ref="I22:J22"/>
    <mergeCell ref="L14:N15"/>
    <mergeCell ref="I2:J3"/>
    <mergeCell ref="K2:L3"/>
    <mergeCell ref="I4:J5"/>
    <mergeCell ref="K4:L5"/>
    <mergeCell ref="I6:J7"/>
    <mergeCell ref="K6:L7"/>
    <mergeCell ref="I8:J9"/>
    <mergeCell ref="K8:L9"/>
    <mergeCell ref="M19:M20"/>
    <mergeCell ref="I14:I15"/>
    <mergeCell ref="J14:J15"/>
    <mergeCell ref="N16:N17"/>
    <mergeCell ref="L19:L20"/>
    <mergeCell ref="L16:L17"/>
    <mergeCell ref="M16:M17"/>
    <mergeCell ref="N19:N20"/>
    <mergeCell ref="B3:D3"/>
    <mergeCell ref="B6:D6"/>
    <mergeCell ref="B9:D9"/>
    <mergeCell ref="B12:D12"/>
    <mergeCell ref="B15:D15"/>
    <mergeCell ref="B24:D24"/>
    <mergeCell ref="B23:D23"/>
    <mergeCell ref="B26:D26"/>
    <mergeCell ref="B27:D27"/>
    <mergeCell ref="B18:D18"/>
    <mergeCell ref="B21:D21"/>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27"/>
  <sheetViews>
    <sheetView zoomScale="130" zoomScaleNormal="130" workbookViewId="0">
      <selection activeCell="C25" activeCellId="11" sqref="C4 E4 E6:E8 C6:C8 C10:C11 E10:E11 E13:E18 C13:C18 C20:C23 E20:E23 E25:E26 C25:C26"/>
    </sheetView>
  </sheetViews>
  <sheetFormatPr defaultRowHeight="15" x14ac:dyDescent="0.25"/>
  <cols>
    <col min="1" max="1" width="4.140625" style="6" customWidth="1"/>
    <col min="2" max="2" width="73.5703125" style="6" customWidth="1"/>
    <col min="3" max="4" width="15.28515625" style="6" customWidth="1"/>
    <col min="5" max="5" width="15.28515625" style="6" bestFit="1" customWidth="1"/>
    <col min="6" max="6" width="3.5703125" style="6" customWidth="1"/>
    <col min="7" max="16384" width="9.140625" style="6"/>
  </cols>
  <sheetData>
    <row r="1" spans="2:10" ht="15.75" thickBot="1" x14ac:dyDescent="0.3"/>
    <row r="2" spans="2:10" ht="16.5" thickBot="1" x14ac:dyDescent="0.3">
      <c r="B2" s="128" t="s">
        <v>120</v>
      </c>
      <c r="C2" s="170" t="s">
        <v>0</v>
      </c>
      <c r="D2" s="170" t="s">
        <v>1</v>
      </c>
      <c r="E2" s="206" t="s">
        <v>17</v>
      </c>
      <c r="G2" s="368" t="s">
        <v>261</v>
      </c>
      <c r="H2" s="369"/>
      <c r="I2" s="373" t="s">
        <v>262</v>
      </c>
      <c r="J2" s="374"/>
    </row>
    <row r="3" spans="2:10" ht="15.75" thickBot="1" x14ac:dyDescent="0.3">
      <c r="B3" s="103" t="s">
        <v>121</v>
      </c>
      <c r="C3" s="104"/>
      <c r="D3" s="105"/>
      <c r="E3" s="105"/>
      <c r="G3" s="370"/>
      <c r="H3" s="371"/>
      <c r="I3" s="375"/>
      <c r="J3" s="376"/>
    </row>
    <row r="4" spans="2:10" ht="15" customHeight="1" thickBot="1" x14ac:dyDescent="0.3">
      <c r="B4" s="171" t="s">
        <v>122</v>
      </c>
      <c r="C4" s="261"/>
      <c r="D4" s="106">
        <v>8</v>
      </c>
      <c r="E4" s="256"/>
      <c r="G4" s="372">
        <f>A!$I$7</f>
        <v>0</v>
      </c>
      <c r="H4" s="365"/>
      <c r="I4" s="372">
        <f>W!$I$7</f>
        <v>0</v>
      </c>
      <c r="J4" s="365"/>
    </row>
    <row r="5" spans="2:10" ht="15.75" customHeight="1" thickBot="1" x14ac:dyDescent="0.3">
      <c r="B5" s="107" t="s">
        <v>123</v>
      </c>
      <c r="C5" s="108"/>
      <c r="D5" s="109"/>
      <c r="E5" s="109"/>
      <c r="G5" s="366"/>
      <c r="H5" s="367"/>
      <c r="I5" s="366"/>
      <c r="J5" s="367"/>
    </row>
    <row r="6" spans="2:10" ht="15.75" customHeight="1" x14ac:dyDescent="0.25">
      <c r="B6" s="438" t="s">
        <v>124</v>
      </c>
      <c r="C6" s="336"/>
      <c r="D6" s="440">
        <v>8</v>
      </c>
      <c r="E6" s="401"/>
      <c r="G6" s="368" t="s">
        <v>263</v>
      </c>
      <c r="H6" s="369"/>
      <c r="I6" s="373" t="s">
        <v>264</v>
      </c>
      <c r="J6" s="374"/>
    </row>
    <row r="7" spans="2:10" ht="15" customHeight="1" thickBot="1" x14ac:dyDescent="0.3">
      <c r="B7" s="439"/>
      <c r="C7" s="337"/>
      <c r="D7" s="441"/>
      <c r="E7" s="402"/>
      <c r="G7" s="370"/>
      <c r="H7" s="371"/>
      <c r="I7" s="375"/>
      <c r="J7" s="376"/>
    </row>
    <row r="8" spans="2:10" s="110" customFormat="1" ht="15.75" customHeight="1" thickBot="1" x14ac:dyDescent="0.3">
      <c r="B8" s="442"/>
      <c r="C8" s="338"/>
      <c r="D8" s="443"/>
      <c r="E8" s="359"/>
      <c r="G8" s="364" t="str">
        <f>A!$J$10</f>
        <v>10</v>
      </c>
      <c r="H8" s="365"/>
      <c r="I8" s="364" t="str">
        <f>W!$J$10</f>
        <v>10</v>
      </c>
      <c r="J8" s="365"/>
    </row>
    <row r="9" spans="2:10" ht="15.75" customHeight="1" thickBot="1" x14ac:dyDescent="0.3">
      <c r="B9" s="111" t="s">
        <v>125</v>
      </c>
      <c r="C9" s="112"/>
      <c r="D9" s="113"/>
      <c r="E9" s="113"/>
      <c r="G9" s="366"/>
      <c r="H9" s="367"/>
      <c r="I9" s="366"/>
      <c r="J9" s="367"/>
    </row>
    <row r="10" spans="2:10" ht="15" customHeight="1" x14ac:dyDescent="0.25">
      <c r="B10" s="444" t="s">
        <v>247</v>
      </c>
      <c r="C10" s="336"/>
      <c r="D10" s="440">
        <v>5</v>
      </c>
      <c r="E10" s="401"/>
    </row>
    <row r="11" spans="2:10" ht="15" customHeight="1" thickBot="1" x14ac:dyDescent="0.3">
      <c r="B11" s="445"/>
      <c r="C11" s="338"/>
      <c r="D11" s="443"/>
      <c r="E11" s="359"/>
    </row>
    <row r="12" spans="2:10" ht="15.75" customHeight="1" thickBot="1" x14ac:dyDescent="0.3">
      <c r="B12" s="111" t="s">
        <v>126</v>
      </c>
      <c r="C12" s="112"/>
      <c r="D12" s="113"/>
      <c r="E12" s="113"/>
    </row>
    <row r="13" spans="2:10" ht="15.75" customHeight="1" x14ac:dyDescent="0.25">
      <c r="B13" s="438" t="s">
        <v>130</v>
      </c>
      <c r="C13" s="336"/>
      <c r="D13" s="440">
        <v>2</v>
      </c>
      <c r="E13" s="401"/>
    </row>
    <row r="14" spans="2:10" ht="15.75" customHeight="1" x14ac:dyDescent="0.25">
      <c r="B14" s="446"/>
      <c r="C14" s="337"/>
      <c r="D14" s="441"/>
      <c r="E14" s="402"/>
    </row>
    <row r="15" spans="2:10" ht="15.75" customHeight="1" x14ac:dyDescent="0.25">
      <c r="B15" s="446"/>
      <c r="C15" s="337"/>
      <c r="D15" s="441"/>
      <c r="E15" s="402"/>
    </row>
    <row r="16" spans="2:10" ht="15.75" customHeight="1" x14ac:dyDescent="0.25">
      <c r="B16" s="446"/>
      <c r="C16" s="337"/>
      <c r="D16" s="441"/>
      <c r="E16" s="402"/>
    </row>
    <row r="17" spans="2:5" ht="15" customHeight="1" thickBot="1" x14ac:dyDescent="0.3">
      <c r="B17" s="447"/>
      <c r="C17" s="337"/>
      <c r="D17" s="441"/>
      <c r="E17" s="402"/>
    </row>
    <row r="18" spans="2:5" ht="15.75" customHeight="1" thickBot="1" x14ac:dyDescent="0.3">
      <c r="B18" s="447"/>
      <c r="C18" s="338"/>
      <c r="D18" s="443"/>
      <c r="E18" s="359"/>
    </row>
    <row r="19" spans="2:5" ht="15.75" customHeight="1" thickBot="1" x14ac:dyDescent="0.3">
      <c r="B19" s="114" t="s">
        <v>127</v>
      </c>
      <c r="C19" s="108"/>
      <c r="D19" s="109"/>
      <c r="E19" s="109"/>
    </row>
    <row r="20" spans="2:5" ht="15.75" customHeight="1" x14ac:dyDescent="0.25">
      <c r="B20" s="438" t="s">
        <v>248</v>
      </c>
      <c r="C20" s="336"/>
      <c r="D20" s="440">
        <v>2</v>
      </c>
      <c r="E20" s="401"/>
    </row>
    <row r="21" spans="2:5" ht="15.75" customHeight="1" x14ac:dyDescent="0.25">
      <c r="B21" s="439"/>
      <c r="C21" s="337"/>
      <c r="D21" s="441"/>
      <c r="E21" s="402"/>
    </row>
    <row r="22" spans="2:5" s="115" customFormat="1" ht="15.75" customHeight="1" x14ac:dyDescent="0.25">
      <c r="B22" s="439"/>
      <c r="C22" s="337"/>
      <c r="D22" s="441"/>
      <c r="E22" s="402"/>
    </row>
    <row r="23" spans="2:5" ht="15" customHeight="1" thickBot="1" x14ac:dyDescent="0.3">
      <c r="B23" s="442"/>
      <c r="C23" s="338"/>
      <c r="D23" s="443"/>
      <c r="E23" s="359"/>
    </row>
    <row r="24" spans="2:5" ht="15.75" customHeight="1" thickBot="1" x14ac:dyDescent="0.3">
      <c r="B24" s="111" t="s">
        <v>128</v>
      </c>
      <c r="C24" s="108"/>
      <c r="D24" s="109"/>
      <c r="E24" s="109"/>
    </row>
    <row r="25" spans="2:5" ht="15" customHeight="1" x14ac:dyDescent="0.25">
      <c r="B25" s="438" t="s">
        <v>131</v>
      </c>
      <c r="C25" s="336"/>
      <c r="D25" s="440">
        <v>10</v>
      </c>
      <c r="E25" s="401"/>
    </row>
    <row r="26" spans="2:5" ht="15" customHeight="1" thickBot="1" x14ac:dyDescent="0.3">
      <c r="B26" s="439"/>
      <c r="C26" s="337"/>
      <c r="D26" s="441"/>
      <c r="E26" s="402"/>
    </row>
    <row r="27" spans="2:5" ht="21.75" thickBot="1" x14ac:dyDescent="0.3">
      <c r="B27" s="281" t="s">
        <v>129</v>
      </c>
      <c r="C27" s="124">
        <f>SUM(C4:C26)</f>
        <v>0</v>
      </c>
      <c r="D27" s="172">
        <f>SUM(D4:D26)</f>
        <v>35</v>
      </c>
      <c r="E27" s="172">
        <f>SUM(E4:E26)</f>
        <v>0</v>
      </c>
    </row>
  </sheetData>
  <sheetProtection sheet="1" objects="1" scenarios="1" selectLockedCells="1"/>
  <mergeCells count="28">
    <mergeCell ref="G8:H9"/>
    <mergeCell ref="I8:J9"/>
    <mergeCell ref="G2:H3"/>
    <mergeCell ref="I2:J3"/>
    <mergeCell ref="G4:H5"/>
    <mergeCell ref="I4:J5"/>
    <mergeCell ref="G6:H7"/>
    <mergeCell ref="I6:J7"/>
    <mergeCell ref="B25:B26"/>
    <mergeCell ref="C25:C26"/>
    <mergeCell ref="D25:D26"/>
    <mergeCell ref="B6:B8"/>
    <mergeCell ref="C10:C11"/>
    <mergeCell ref="D10:D11"/>
    <mergeCell ref="B10:B11"/>
    <mergeCell ref="B13:B18"/>
    <mergeCell ref="C6:C8"/>
    <mergeCell ref="D6:D8"/>
    <mergeCell ref="C13:C18"/>
    <mergeCell ref="D13:D18"/>
    <mergeCell ref="B20:B23"/>
    <mergeCell ref="C20:C23"/>
    <mergeCell ref="D20:D23"/>
    <mergeCell ref="E6:E8"/>
    <mergeCell ref="E10:E11"/>
    <mergeCell ref="E13:E18"/>
    <mergeCell ref="E20:E23"/>
    <mergeCell ref="E25:E26"/>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28"/>
  <sheetViews>
    <sheetView zoomScale="130" zoomScaleNormal="130" workbookViewId="0">
      <selection activeCell="C15" activeCellId="7" sqref="C4:C5 E4:E5 E7:E8 C7:C8 C10:C11 E10:E11 E15 C15"/>
    </sheetView>
  </sheetViews>
  <sheetFormatPr defaultRowHeight="15" x14ac:dyDescent="0.25"/>
  <cols>
    <col min="1" max="1" width="3.7109375" style="6" customWidth="1"/>
    <col min="2" max="2" width="73.5703125" style="6" customWidth="1"/>
    <col min="3" max="5" width="15.28515625" style="6" customWidth="1"/>
    <col min="6" max="6" width="4" style="6" customWidth="1"/>
    <col min="7" max="16384" width="9.140625" style="6"/>
  </cols>
  <sheetData>
    <row r="1" spans="2:22" ht="15.75" thickBot="1" x14ac:dyDescent="0.3"/>
    <row r="2" spans="2:22" ht="16.5" thickBot="1" x14ac:dyDescent="0.3">
      <c r="B2" s="128" t="s">
        <v>132</v>
      </c>
      <c r="C2" s="170" t="s">
        <v>0</v>
      </c>
      <c r="D2" s="170" t="s">
        <v>1</v>
      </c>
      <c r="E2" s="206" t="s">
        <v>17</v>
      </c>
      <c r="G2" s="368" t="s">
        <v>261</v>
      </c>
      <c r="H2" s="369"/>
      <c r="I2" s="373" t="s">
        <v>262</v>
      </c>
      <c r="J2" s="374"/>
    </row>
    <row r="3" spans="2:22" ht="15.75" thickBot="1" x14ac:dyDescent="0.3">
      <c r="B3" s="174" t="s">
        <v>134</v>
      </c>
      <c r="C3" s="179"/>
      <c r="D3" s="105"/>
      <c r="E3" s="105"/>
      <c r="G3" s="370"/>
      <c r="H3" s="371"/>
      <c r="I3" s="375"/>
      <c r="J3" s="376"/>
    </row>
    <row r="4" spans="2:22" ht="15" customHeight="1" x14ac:dyDescent="0.25">
      <c r="B4" s="444" t="s">
        <v>133</v>
      </c>
      <c r="C4" s="336"/>
      <c r="D4" s="440">
        <v>0.4</v>
      </c>
      <c r="E4" s="401"/>
      <c r="G4" s="372">
        <f>A!$I$7</f>
        <v>0</v>
      </c>
      <c r="H4" s="365"/>
      <c r="I4" s="372">
        <f>W!$I$7</f>
        <v>0</v>
      </c>
      <c r="J4" s="365"/>
    </row>
    <row r="5" spans="2:22" ht="15" customHeight="1" thickBot="1" x14ac:dyDescent="0.3">
      <c r="B5" s="448"/>
      <c r="C5" s="338"/>
      <c r="D5" s="443"/>
      <c r="E5" s="359"/>
      <c r="G5" s="366"/>
      <c r="H5" s="367"/>
      <c r="I5" s="366"/>
      <c r="J5" s="367"/>
    </row>
    <row r="6" spans="2:22" ht="15.75" customHeight="1" thickBot="1" x14ac:dyDescent="0.3">
      <c r="B6" s="175" t="s">
        <v>251</v>
      </c>
      <c r="C6" s="180"/>
      <c r="D6" s="109"/>
      <c r="E6" s="109"/>
      <c r="G6" s="368" t="s">
        <v>263</v>
      </c>
      <c r="H6" s="369"/>
      <c r="I6" s="373" t="s">
        <v>264</v>
      </c>
      <c r="J6" s="374"/>
    </row>
    <row r="7" spans="2:22" ht="15.75" customHeight="1" thickBot="1" x14ac:dyDescent="0.3">
      <c r="B7" s="438" t="s">
        <v>135</v>
      </c>
      <c r="C7" s="336"/>
      <c r="D7" s="440">
        <v>0.4</v>
      </c>
      <c r="E7" s="401"/>
      <c r="G7" s="370"/>
      <c r="H7" s="371"/>
      <c r="I7" s="375"/>
      <c r="J7" s="376"/>
    </row>
    <row r="8" spans="2:22" s="110" customFormat="1" ht="15.75" customHeight="1" thickBot="1" x14ac:dyDescent="0.3">
      <c r="B8" s="442"/>
      <c r="C8" s="338"/>
      <c r="D8" s="443"/>
      <c r="E8" s="359"/>
      <c r="G8" s="364" t="str">
        <f>A!$J$10</f>
        <v>10</v>
      </c>
      <c r="H8" s="365"/>
      <c r="I8" s="364" t="str">
        <f>W!$J$10</f>
        <v>10</v>
      </c>
      <c r="J8" s="365"/>
    </row>
    <row r="9" spans="2:22" ht="15.75" customHeight="1" thickBot="1" x14ac:dyDescent="0.3">
      <c r="B9" s="176" t="s">
        <v>136</v>
      </c>
      <c r="C9" s="181"/>
      <c r="D9" s="113"/>
      <c r="E9" s="113"/>
      <c r="G9" s="366"/>
      <c r="H9" s="367"/>
      <c r="I9" s="366"/>
      <c r="J9" s="367"/>
    </row>
    <row r="10" spans="2:22" ht="15" customHeight="1" x14ac:dyDescent="0.25">
      <c r="B10" s="444" t="s">
        <v>247</v>
      </c>
      <c r="C10" s="336"/>
      <c r="D10" s="440">
        <v>0.2</v>
      </c>
      <c r="E10" s="401"/>
    </row>
    <row r="11" spans="2:22" ht="15" customHeight="1" thickBot="1" x14ac:dyDescent="0.3">
      <c r="B11" s="445"/>
      <c r="C11" s="338"/>
      <c r="D11" s="443"/>
      <c r="E11" s="359"/>
    </row>
    <row r="12" spans="2:22" ht="15.75" customHeight="1" thickBot="1" x14ac:dyDescent="0.3">
      <c r="B12" s="119"/>
      <c r="C12" s="181"/>
      <c r="D12" s="113"/>
      <c r="E12" s="113"/>
    </row>
    <row r="13" spans="2:22" ht="15.75" customHeight="1" thickBot="1" x14ac:dyDescent="0.3">
      <c r="B13" s="111" t="s">
        <v>137</v>
      </c>
      <c r="C13" s="124">
        <f>SUM(C4:C11)</f>
        <v>0</v>
      </c>
      <c r="D13" s="106">
        <f>SUM(D4:D11)</f>
        <v>1</v>
      </c>
      <c r="E13" s="106">
        <f>SUM(E4:E11)</f>
        <v>0</v>
      </c>
      <c r="J13" s="312"/>
      <c r="K13" s="312"/>
      <c r="L13" s="312"/>
      <c r="M13" s="312"/>
      <c r="N13" s="312"/>
      <c r="O13" s="312"/>
      <c r="P13" s="312"/>
      <c r="Q13" s="312"/>
      <c r="R13" s="312"/>
      <c r="S13" s="312"/>
      <c r="T13" s="312"/>
      <c r="U13" s="312"/>
      <c r="V13" s="312"/>
    </row>
    <row r="14" spans="2:22" ht="15.75" customHeight="1" thickBot="1" x14ac:dyDescent="0.3">
      <c r="B14" s="177" t="s">
        <v>21</v>
      </c>
      <c r="C14" s="180"/>
      <c r="D14" s="109"/>
      <c r="E14" s="109"/>
      <c r="J14" s="312"/>
      <c r="K14" s="312"/>
      <c r="L14" s="312"/>
      <c r="M14" s="312"/>
      <c r="N14" s="312"/>
      <c r="O14" s="312"/>
      <c r="P14" s="312"/>
      <c r="Q14" s="312"/>
      <c r="R14" s="312"/>
      <c r="S14" s="312"/>
      <c r="T14" s="312"/>
      <c r="U14" s="312"/>
      <c r="V14" s="312"/>
    </row>
    <row r="15" spans="2:22" ht="15.75" customHeight="1" thickBot="1" x14ac:dyDescent="0.3">
      <c r="B15" s="111" t="s">
        <v>249</v>
      </c>
      <c r="C15" s="263"/>
      <c r="D15" s="116">
        <v>1</v>
      </c>
      <c r="E15" s="266"/>
      <c r="J15" s="312"/>
      <c r="K15" s="312"/>
      <c r="L15" s="312"/>
      <c r="M15" s="312"/>
      <c r="N15" s="312"/>
      <c r="O15" s="312"/>
      <c r="P15" s="312"/>
      <c r="Q15" s="312"/>
      <c r="R15" s="312"/>
      <c r="S15" s="312"/>
      <c r="T15" s="312"/>
      <c r="U15" s="312"/>
      <c r="V15" s="312"/>
    </row>
    <row r="16" spans="2:22" ht="15" customHeight="1" thickBot="1" x14ac:dyDescent="0.3">
      <c r="B16" s="119"/>
      <c r="C16" s="181"/>
      <c r="D16" s="113"/>
      <c r="E16" s="113"/>
      <c r="J16" s="312"/>
      <c r="K16" s="312"/>
      <c r="L16" s="312"/>
      <c r="M16" s="312"/>
      <c r="N16" s="312"/>
      <c r="O16" s="312"/>
      <c r="P16" s="312"/>
      <c r="Q16" s="312"/>
      <c r="R16" s="312"/>
      <c r="S16" s="312"/>
      <c r="T16" s="312"/>
      <c r="U16" s="312"/>
      <c r="V16" s="312"/>
    </row>
    <row r="17" spans="2:22" ht="15" customHeight="1" thickBot="1" x14ac:dyDescent="0.3">
      <c r="B17" s="111" t="s">
        <v>138</v>
      </c>
      <c r="C17" s="124">
        <f>C13*C15</f>
        <v>0</v>
      </c>
      <c r="D17" s="16">
        <f>D13*D15</f>
        <v>1</v>
      </c>
      <c r="E17" s="16">
        <f>E13*E15</f>
        <v>0</v>
      </c>
      <c r="J17" s="312"/>
      <c r="K17" s="312"/>
      <c r="L17" s="312"/>
      <c r="M17" s="312"/>
      <c r="N17" s="312"/>
      <c r="O17" s="312"/>
      <c r="P17" s="312"/>
      <c r="Q17" s="312"/>
      <c r="R17" s="312"/>
      <c r="S17" s="312"/>
      <c r="T17" s="312"/>
      <c r="U17" s="312"/>
      <c r="V17" s="312"/>
    </row>
    <row r="18" spans="2:22" ht="15.75" customHeight="1" thickBot="1" x14ac:dyDescent="0.3">
      <c r="B18" s="177" t="s">
        <v>21</v>
      </c>
      <c r="C18" s="180"/>
      <c r="D18" s="109"/>
      <c r="E18" s="109"/>
      <c r="J18" s="312"/>
      <c r="K18" s="312"/>
      <c r="L18" s="312"/>
      <c r="M18" s="312"/>
      <c r="N18" s="312"/>
      <c r="O18" s="312"/>
      <c r="P18" s="312"/>
      <c r="Q18" s="312"/>
      <c r="R18" s="312"/>
      <c r="S18" s="312"/>
      <c r="T18" s="312"/>
      <c r="U18" s="312"/>
      <c r="V18" s="312"/>
    </row>
    <row r="19" spans="2:22" ht="15.75" customHeight="1" thickBot="1" x14ac:dyDescent="0.3">
      <c r="B19" s="111" t="s">
        <v>129</v>
      </c>
      <c r="C19" s="182">
        <f>M!$C$27</f>
        <v>0</v>
      </c>
      <c r="D19" s="117">
        <v>1</v>
      </c>
      <c r="E19" s="117">
        <f>M!$E$27</f>
        <v>0</v>
      </c>
      <c r="J19" s="312"/>
      <c r="K19" s="312"/>
      <c r="L19" s="312"/>
      <c r="M19" s="312"/>
      <c r="N19" s="312"/>
      <c r="O19" s="312"/>
      <c r="P19" s="312"/>
      <c r="Q19" s="312"/>
      <c r="R19" s="312"/>
      <c r="S19" s="312"/>
      <c r="T19" s="312"/>
      <c r="U19" s="312"/>
      <c r="V19" s="312"/>
    </row>
    <row r="20" spans="2:22" ht="15.75" customHeight="1" thickBot="1" x14ac:dyDescent="0.3">
      <c r="B20" s="178" t="s">
        <v>21</v>
      </c>
      <c r="C20" s="180"/>
      <c r="D20" s="109"/>
      <c r="E20" s="109"/>
      <c r="J20" s="312"/>
      <c r="K20" s="312"/>
      <c r="L20" s="312"/>
      <c r="M20" s="312"/>
      <c r="N20" s="312"/>
      <c r="O20" s="312"/>
      <c r="P20" s="312"/>
      <c r="Q20" s="312"/>
      <c r="R20" s="312"/>
      <c r="S20" s="312"/>
      <c r="T20" s="312"/>
      <c r="U20" s="312"/>
      <c r="V20" s="312"/>
    </row>
    <row r="21" spans="2:22" ht="21.75" thickBot="1" x14ac:dyDescent="0.4">
      <c r="B21" s="103" t="s">
        <v>139</v>
      </c>
      <c r="C21" s="173">
        <f>C19*C17</f>
        <v>0</v>
      </c>
      <c r="D21" s="118">
        <v>35</v>
      </c>
      <c r="E21" s="313">
        <f>E17*E19</f>
        <v>0</v>
      </c>
      <c r="J21" s="312"/>
      <c r="K21" s="312"/>
      <c r="L21" s="312"/>
      <c r="M21" s="312"/>
      <c r="N21" s="312"/>
      <c r="O21" s="312"/>
      <c r="P21" s="312"/>
      <c r="Q21" s="312"/>
      <c r="R21" s="312"/>
      <c r="S21" s="312"/>
      <c r="T21" s="312"/>
      <c r="U21" s="312"/>
      <c r="V21" s="312"/>
    </row>
    <row r="22" spans="2:22" ht="15.75" thickBot="1" x14ac:dyDescent="0.3">
      <c r="B22" s="119"/>
      <c r="C22" s="179"/>
      <c r="D22" s="120"/>
      <c r="E22" s="120"/>
      <c r="J22" s="312"/>
      <c r="K22" s="312"/>
      <c r="L22" s="312"/>
      <c r="M22" s="312"/>
      <c r="N22" s="312"/>
      <c r="O22" s="312"/>
      <c r="P22" s="312"/>
      <c r="Q22" s="312"/>
      <c r="R22" s="312"/>
      <c r="S22" s="312"/>
      <c r="T22" s="312"/>
      <c r="U22" s="312"/>
      <c r="V22" s="312"/>
    </row>
    <row r="23" spans="2:22" ht="21.75" thickBot="1" x14ac:dyDescent="0.4">
      <c r="B23" s="103" t="s">
        <v>250</v>
      </c>
      <c r="C23" s="264">
        <v>0</v>
      </c>
      <c r="D23" s="118">
        <v>0</v>
      </c>
      <c r="E23" s="265">
        <v>0</v>
      </c>
      <c r="J23" s="312"/>
      <c r="K23" s="312"/>
      <c r="L23" s="312"/>
      <c r="M23" s="312"/>
      <c r="N23" s="312"/>
      <c r="O23" s="312"/>
      <c r="P23" s="312"/>
      <c r="Q23" s="312"/>
      <c r="R23" s="312"/>
      <c r="S23" s="312"/>
      <c r="T23" s="312"/>
      <c r="U23" s="312"/>
      <c r="V23" s="312"/>
    </row>
    <row r="24" spans="2:22" ht="15.75" thickBot="1" x14ac:dyDescent="0.3">
      <c r="B24" s="121"/>
      <c r="C24" s="104"/>
      <c r="D24" s="105"/>
      <c r="E24" s="105"/>
      <c r="J24" s="312"/>
      <c r="K24" s="312"/>
      <c r="L24" s="312"/>
      <c r="M24" s="312"/>
      <c r="N24" s="312"/>
      <c r="O24" s="312"/>
      <c r="P24" s="312"/>
      <c r="Q24" s="312"/>
      <c r="R24" s="312"/>
      <c r="S24" s="312"/>
      <c r="T24" s="312"/>
      <c r="U24" s="312"/>
      <c r="V24" s="312"/>
    </row>
    <row r="25" spans="2:22" ht="21.75" thickBot="1" x14ac:dyDescent="0.4">
      <c r="B25" s="283" t="s">
        <v>140</v>
      </c>
      <c r="C25" s="173">
        <f>$C$21-C23</f>
        <v>0</v>
      </c>
      <c r="D25" s="314">
        <v>35</v>
      </c>
      <c r="E25" s="173">
        <f>E21-E23</f>
        <v>0</v>
      </c>
      <c r="J25" s="312"/>
      <c r="K25" s="312"/>
      <c r="L25" s="312"/>
      <c r="M25" s="312"/>
      <c r="N25" s="312"/>
      <c r="O25" s="312"/>
      <c r="P25" s="312"/>
      <c r="Q25" s="312"/>
      <c r="R25" s="312"/>
      <c r="S25" s="312"/>
      <c r="T25" s="312"/>
      <c r="U25" s="312"/>
      <c r="V25" s="312"/>
    </row>
    <row r="26" spans="2:22" x14ac:dyDescent="0.25">
      <c r="J26" s="312"/>
      <c r="K26" s="312"/>
      <c r="L26" s="312"/>
      <c r="M26" s="312"/>
      <c r="N26" s="312"/>
      <c r="O26" s="312"/>
      <c r="P26" s="312"/>
      <c r="Q26" s="312"/>
      <c r="R26" s="312"/>
      <c r="S26" s="312"/>
      <c r="T26" s="312"/>
      <c r="U26" s="312"/>
      <c r="V26" s="312"/>
    </row>
    <row r="27" spans="2:22" x14ac:dyDescent="0.25">
      <c r="J27" s="312"/>
      <c r="K27" s="312"/>
      <c r="L27" s="312"/>
      <c r="M27" s="312"/>
      <c r="N27" s="312"/>
      <c r="O27" s="312"/>
      <c r="P27" s="312"/>
      <c r="Q27" s="312"/>
      <c r="R27" s="312"/>
      <c r="S27" s="312"/>
      <c r="T27" s="312"/>
      <c r="U27" s="312"/>
      <c r="V27" s="312"/>
    </row>
    <row r="28" spans="2:22" x14ac:dyDescent="0.25">
      <c r="J28" s="312"/>
      <c r="K28" s="312"/>
      <c r="L28" s="312"/>
      <c r="M28" s="312"/>
      <c r="N28" s="312"/>
      <c r="O28" s="312"/>
      <c r="P28" s="312"/>
      <c r="Q28" s="312"/>
      <c r="R28" s="312"/>
      <c r="S28" s="312"/>
      <c r="T28" s="312"/>
      <c r="U28" s="312"/>
      <c r="V28" s="312"/>
    </row>
  </sheetData>
  <sheetProtection sheet="1" objects="1" scenarios="1" selectLockedCells="1"/>
  <mergeCells count="20">
    <mergeCell ref="G8:H9"/>
    <mergeCell ref="I8:J9"/>
    <mergeCell ref="G2:H3"/>
    <mergeCell ref="I2:J3"/>
    <mergeCell ref="G4:H5"/>
    <mergeCell ref="I4:J5"/>
    <mergeCell ref="G6:H7"/>
    <mergeCell ref="I6:J7"/>
    <mergeCell ref="E10:E11"/>
    <mergeCell ref="B10:B11"/>
    <mergeCell ref="C10:C11"/>
    <mergeCell ref="D10:D11"/>
    <mergeCell ref="B4:B5"/>
    <mergeCell ref="C4:C5"/>
    <mergeCell ref="D4:D5"/>
    <mergeCell ref="B7:B8"/>
    <mergeCell ref="C7:C8"/>
    <mergeCell ref="D7:D8"/>
    <mergeCell ref="E4:E5"/>
    <mergeCell ref="E7:E8"/>
  </mergeCell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43"/>
  <sheetViews>
    <sheetView zoomScale="90" zoomScaleNormal="90" workbookViewId="0">
      <selection activeCell="G25" activeCellId="17" sqref="E4:E6 G4:G6 I4:I6 I9:I12 G9:G12 E9:E12 E15:E17 G15:G17 I15:I17 I20:I22 I25:I27 I30:I32 I35:I39 E35:E39 E30:E32 E25:E27 E20:E22 G25:G27"/>
    </sheetView>
  </sheetViews>
  <sheetFormatPr defaultRowHeight="15" x14ac:dyDescent="0.25"/>
  <cols>
    <col min="1" max="1" width="4.42578125" style="6" customWidth="1"/>
    <col min="2" max="2" width="9.140625" style="6"/>
    <col min="3" max="3" width="19" style="6" bestFit="1" customWidth="1"/>
    <col min="4" max="4" width="25.7109375" style="6" customWidth="1"/>
    <col min="5" max="5" width="15.28515625" style="195" customWidth="1"/>
    <col min="6" max="6" width="15.28515625" style="195" bestFit="1" customWidth="1"/>
    <col min="7" max="8" width="15.28515625" style="195" customWidth="1"/>
    <col min="9" max="9" width="15.28515625" style="195" bestFit="1" customWidth="1"/>
    <col min="10" max="10" width="3.85546875" style="6" customWidth="1"/>
    <col min="11" max="16384" width="9.140625" style="6"/>
  </cols>
  <sheetData>
    <row r="1" spans="2:14" ht="15.75" customHeight="1" x14ac:dyDescent="0.25">
      <c r="B1" s="449" t="s">
        <v>142</v>
      </c>
      <c r="C1" s="449"/>
      <c r="D1" s="449"/>
    </row>
    <row r="2" spans="2:14" ht="15.75" thickBot="1" x14ac:dyDescent="0.3">
      <c r="B2" s="450"/>
      <c r="C2" s="450"/>
      <c r="D2" s="450"/>
    </row>
    <row r="3" spans="2:14" ht="15.75" thickBot="1" x14ac:dyDescent="0.3">
      <c r="B3" s="471" t="s">
        <v>143</v>
      </c>
      <c r="C3" s="472"/>
      <c r="D3" s="472"/>
      <c r="E3" s="170" t="s">
        <v>0</v>
      </c>
      <c r="F3" s="170" t="s">
        <v>1</v>
      </c>
      <c r="G3" s="240" t="s">
        <v>145</v>
      </c>
      <c r="H3" s="170" t="s">
        <v>0</v>
      </c>
      <c r="I3" s="206" t="s">
        <v>17</v>
      </c>
      <c r="K3" s="368" t="s">
        <v>261</v>
      </c>
      <c r="L3" s="369"/>
      <c r="M3" s="373" t="s">
        <v>262</v>
      </c>
      <c r="N3" s="374"/>
    </row>
    <row r="4" spans="2:14" ht="21" customHeight="1" thickBot="1" x14ac:dyDescent="0.3">
      <c r="B4" s="500" t="s">
        <v>144</v>
      </c>
      <c r="C4" s="501"/>
      <c r="D4" s="502"/>
      <c r="E4" s="509"/>
      <c r="F4" s="511">
        <v>25</v>
      </c>
      <c r="G4" s="496"/>
      <c r="H4" s="498">
        <f>(G4/20)*25</f>
        <v>0</v>
      </c>
      <c r="I4" s="457"/>
      <c r="K4" s="370"/>
      <c r="L4" s="371"/>
      <c r="M4" s="375"/>
      <c r="N4" s="376"/>
    </row>
    <row r="5" spans="2:14" x14ac:dyDescent="0.25">
      <c r="B5" s="503"/>
      <c r="C5" s="504"/>
      <c r="D5" s="505"/>
      <c r="E5" s="510"/>
      <c r="F5" s="512"/>
      <c r="G5" s="496"/>
      <c r="H5" s="498"/>
      <c r="I5" s="458"/>
      <c r="K5" s="372">
        <f>A!$I$7</f>
        <v>0</v>
      </c>
      <c r="L5" s="365"/>
      <c r="M5" s="372">
        <f>W!$I$7</f>
        <v>0</v>
      </c>
      <c r="N5" s="365"/>
    </row>
    <row r="6" spans="2:14" ht="15" customHeight="1" thickBot="1" x14ac:dyDescent="0.3">
      <c r="B6" s="506"/>
      <c r="C6" s="507"/>
      <c r="D6" s="508"/>
      <c r="E6" s="510"/>
      <c r="F6" s="513"/>
      <c r="G6" s="497"/>
      <c r="H6" s="499"/>
      <c r="I6" s="459"/>
      <c r="K6" s="366"/>
      <c r="L6" s="367"/>
      <c r="M6" s="366"/>
      <c r="N6" s="367"/>
    </row>
    <row r="7" spans="2:14" ht="15.75" thickBot="1" x14ac:dyDescent="0.3">
      <c r="F7" s="241"/>
      <c r="I7" s="241"/>
      <c r="K7" s="368" t="s">
        <v>263</v>
      </c>
      <c r="L7" s="369"/>
      <c r="M7" s="373" t="s">
        <v>264</v>
      </c>
      <c r="N7" s="374"/>
    </row>
    <row r="8" spans="2:14" ht="15.75" thickBot="1" x14ac:dyDescent="0.3">
      <c r="B8" s="471" t="s">
        <v>146</v>
      </c>
      <c r="C8" s="472"/>
      <c r="D8" s="472"/>
      <c r="E8" s="170" t="s">
        <v>0</v>
      </c>
      <c r="F8" s="242" t="s">
        <v>1</v>
      </c>
      <c r="G8" s="170" t="s">
        <v>256</v>
      </c>
      <c r="H8" s="189" t="s">
        <v>0</v>
      </c>
      <c r="I8" s="206" t="s">
        <v>17</v>
      </c>
      <c r="K8" s="370"/>
      <c r="L8" s="371"/>
      <c r="M8" s="375"/>
      <c r="N8" s="376"/>
    </row>
    <row r="9" spans="2:14" ht="21" customHeight="1" x14ac:dyDescent="0.25">
      <c r="B9" s="476" t="s">
        <v>147</v>
      </c>
      <c r="C9" s="477"/>
      <c r="D9" s="491"/>
      <c r="E9" s="494"/>
      <c r="F9" s="474">
        <v>15</v>
      </c>
      <c r="G9" s="486"/>
      <c r="H9" s="488">
        <f>H13</f>
        <v>0</v>
      </c>
      <c r="I9" s="452"/>
      <c r="K9" s="364" t="str">
        <f>A!$J$10</f>
        <v>10</v>
      </c>
      <c r="L9" s="365"/>
      <c r="M9" s="364" t="str">
        <f>W!$J$10</f>
        <v>10</v>
      </c>
      <c r="N9" s="365"/>
    </row>
    <row r="10" spans="2:14" ht="15.75" thickBot="1" x14ac:dyDescent="0.3">
      <c r="B10" s="478"/>
      <c r="C10" s="479"/>
      <c r="D10" s="492"/>
      <c r="E10" s="494"/>
      <c r="F10" s="474"/>
      <c r="G10" s="486"/>
      <c r="H10" s="489"/>
      <c r="I10" s="452"/>
      <c r="K10" s="366"/>
      <c r="L10" s="367"/>
      <c r="M10" s="366"/>
      <c r="N10" s="367"/>
    </row>
    <row r="11" spans="2:14" x14ac:dyDescent="0.25">
      <c r="B11" s="478"/>
      <c r="C11" s="479"/>
      <c r="D11" s="492"/>
      <c r="E11" s="494"/>
      <c r="F11" s="474"/>
      <c r="G11" s="486"/>
      <c r="H11" s="489"/>
      <c r="I11" s="452"/>
    </row>
    <row r="12" spans="2:14" ht="15.75" thickBot="1" x14ac:dyDescent="0.3">
      <c r="B12" s="480"/>
      <c r="C12" s="481"/>
      <c r="D12" s="493"/>
      <c r="E12" s="495"/>
      <c r="F12" s="475"/>
      <c r="G12" s="487"/>
      <c r="H12" s="490"/>
      <c r="I12" s="453"/>
    </row>
    <row r="13" spans="2:14" ht="15.75" thickBot="1" x14ac:dyDescent="0.3">
      <c r="F13" s="241"/>
      <c r="G13" s="188">
        <f>(G9/2)*F9</f>
        <v>0</v>
      </c>
      <c r="H13" s="188">
        <f>IF(G13&gt;=15,"15",G13)</f>
        <v>0</v>
      </c>
      <c r="I13" s="241"/>
    </row>
    <row r="14" spans="2:14" ht="15.75" thickBot="1" x14ac:dyDescent="0.3">
      <c r="B14" s="471" t="s">
        <v>148</v>
      </c>
      <c r="C14" s="472"/>
      <c r="D14" s="472"/>
      <c r="E14" s="170" t="s">
        <v>0</v>
      </c>
      <c r="F14" s="243" t="s">
        <v>1</v>
      </c>
      <c r="G14" s="244" t="s">
        <v>257</v>
      </c>
      <c r="H14" s="170" t="s">
        <v>0</v>
      </c>
      <c r="I14" s="206" t="s">
        <v>17</v>
      </c>
    </row>
    <row r="15" spans="2:14" ht="21" customHeight="1" x14ac:dyDescent="0.25">
      <c r="B15" s="476" t="s">
        <v>252</v>
      </c>
      <c r="C15" s="477"/>
      <c r="D15" s="491"/>
      <c r="E15" s="494"/>
      <c r="F15" s="474">
        <v>2</v>
      </c>
      <c r="G15" s="485"/>
      <c r="H15" s="488">
        <f>H18</f>
        <v>0</v>
      </c>
      <c r="I15" s="452"/>
    </row>
    <row r="16" spans="2:14" x14ac:dyDescent="0.25">
      <c r="B16" s="478"/>
      <c r="C16" s="479"/>
      <c r="D16" s="492"/>
      <c r="E16" s="494"/>
      <c r="F16" s="474"/>
      <c r="G16" s="486"/>
      <c r="H16" s="489"/>
      <c r="I16" s="452"/>
    </row>
    <row r="17" spans="2:9" ht="21" customHeight="1" thickBot="1" x14ac:dyDescent="0.3">
      <c r="B17" s="480"/>
      <c r="C17" s="481"/>
      <c r="D17" s="493"/>
      <c r="E17" s="495"/>
      <c r="F17" s="475"/>
      <c r="G17" s="487"/>
      <c r="H17" s="490"/>
      <c r="I17" s="453"/>
    </row>
    <row r="18" spans="2:9" ht="15.75" thickBot="1" x14ac:dyDescent="0.3">
      <c r="F18" s="241"/>
      <c r="G18" s="188">
        <f>(G15/4)*F15</f>
        <v>0</v>
      </c>
      <c r="H18" s="188">
        <f>IF(G18&gt;=2,"2",G18)</f>
        <v>0</v>
      </c>
      <c r="I18" s="241"/>
    </row>
    <row r="19" spans="2:9" ht="15.75" thickBot="1" x14ac:dyDescent="0.3">
      <c r="B19" s="103" t="s">
        <v>149</v>
      </c>
      <c r="C19" s="183"/>
      <c r="D19" s="187"/>
      <c r="E19" s="170" t="s">
        <v>0</v>
      </c>
      <c r="F19" s="243" t="s">
        <v>1</v>
      </c>
      <c r="I19" s="206" t="s">
        <v>17</v>
      </c>
    </row>
    <row r="20" spans="2:9" ht="21" customHeight="1" x14ac:dyDescent="0.25">
      <c r="B20" s="476" t="s">
        <v>150</v>
      </c>
      <c r="C20" s="477"/>
      <c r="D20" s="491"/>
      <c r="E20" s="494"/>
      <c r="F20" s="474">
        <v>2</v>
      </c>
      <c r="I20" s="452"/>
    </row>
    <row r="21" spans="2:9" x14ac:dyDescent="0.25">
      <c r="B21" s="478"/>
      <c r="C21" s="479"/>
      <c r="D21" s="492"/>
      <c r="E21" s="494"/>
      <c r="F21" s="474"/>
      <c r="I21" s="452"/>
    </row>
    <row r="22" spans="2:9" ht="15.75" thickBot="1" x14ac:dyDescent="0.3">
      <c r="B22" s="480"/>
      <c r="C22" s="481"/>
      <c r="D22" s="493"/>
      <c r="E22" s="495"/>
      <c r="F22" s="475"/>
      <c r="I22" s="453"/>
    </row>
    <row r="23" spans="2:9" ht="15.75" thickBot="1" x14ac:dyDescent="0.3">
      <c r="F23" s="241"/>
      <c r="I23" s="241"/>
    </row>
    <row r="24" spans="2:9" ht="14.25" customHeight="1" thickBot="1" x14ac:dyDescent="0.3">
      <c r="B24" s="184" t="s">
        <v>151</v>
      </c>
      <c r="C24" s="185"/>
      <c r="D24" s="186"/>
      <c r="E24" s="170" t="s">
        <v>0</v>
      </c>
      <c r="F24" s="243" t="s">
        <v>1</v>
      </c>
      <c r="G24" s="245" t="s">
        <v>153</v>
      </c>
      <c r="I24" s="206" t="s">
        <v>17</v>
      </c>
    </row>
    <row r="25" spans="2:9" ht="14.25" customHeight="1" x14ac:dyDescent="0.25">
      <c r="B25" s="476" t="s">
        <v>152</v>
      </c>
      <c r="C25" s="477"/>
      <c r="D25" s="477"/>
      <c r="E25" s="336"/>
      <c r="F25" s="473">
        <v>1</v>
      </c>
      <c r="G25" s="482"/>
      <c r="I25" s="451"/>
    </row>
    <row r="26" spans="2:9" ht="14.25" customHeight="1" x14ac:dyDescent="0.25">
      <c r="B26" s="478"/>
      <c r="C26" s="479"/>
      <c r="D26" s="479"/>
      <c r="E26" s="337"/>
      <c r="F26" s="474"/>
      <c r="G26" s="483"/>
      <c r="I26" s="452"/>
    </row>
    <row r="27" spans="2:9" ht="20.25" customHeight="1" thickBot="1" x14ac:dyDescent="0.3">
      <c r="B27" s="480"/>
      <c r="C27" s="481"/>
      <c r="D27" s="481"/>
      <c r="E27" s="338"/>
      <c r="F27" s="475"/>
      <c r="G27" s="484"/>
      <c r="I27" s="453"/>
    </row>
    <row r="28" spans="2:9" ht="15.75" thickBot="1" x14ac:dyDescent="0.3">
      <c r="F28" s="241"/>
      <c r="I28" s="241"/>
    </row>
    <row r="29" spans="2:9" ht="15.75" thickBot="1" x14ac:dyDescent="0.3">
      <c r="B29" s="471" t="s">
        <v>154</v>
      </c>
      <c r="C29" s="472"/>
      <c r="D29" s="472"/>
      <c r="E29" s="170" t="s">
        <v>0</v>
      </c>
      <c r="F29" s="243" t="s">
        <v>1</v>
      </c>
      <c r="I29" s="206" t="s">
        <v>17</v>
      </c>
    </row>
    <row r="30" spans="2:9" ht="21" customHeight="1" x14ac:dyDescent="0.25">
      <c r="B30" s="476" t="s">
        <v>155</v>
      </c>
      <c r="C30" s="477"/>
      <c r="D30" s="477"/>
      <c r="E30" s="336"/>
      <c r="F30" s="473">
        <v>5</v>
      </c>
      <c r="I30" s="451"/>
    </row>
    <row r="31" spans="2:9" x14ac:dyDescent="0.25">
      <c r="B31" s="478"/>
      <c r="C31" s="479"/>
      <c r="D31" s="479"/>
      <c r="E31" s="337"/>
      <c r="F31" s="474"/>
      <c r="I31" s="452"/>
    </row>
    <row r="32" spans="2:9" ht="15.75" thickBot="1" x14ac:dyDescent="0.3">
      <c r="B32" s="480"/>
      <c r="C32" s="481"/>
      <c r="D32" s="481"/>
      <c r="E32" s="338"/>
      <c r="F32" s="475"/>
      <c r="I32" s="453"/>
    </row>
    <row r="33" spans="2:9" ht="15" customHeight="1" thickBot="1" x14ac:dyDescent="0.3">
      <c r="F33" s="241"/>
      <c r="I33" s="241"/>
    </row>
    <row r="34" spans="2:9" ht="15.75" thickBot="1" x14ac:dyDescent="0.3">
      <c r="B34" s="471" t="s">
        <v>158</v>
      </c>
      <c r="C34" s="472"/>
      <c r="D34" s="472"/>
      <c r="E34" s="170" t="s">
        <v>0</v>
      </c>
      <c r="F34" s="243" t="s">
        <v>1</v>
      </c>
      <c r="I34" s="206" t="s">
        <v>17</v>
      </c>
    </row>
    <row r="35" spans="2:9" ht="21" customHeight="1" x14ac:dyDescent="0.25">
      <c r="B35" s="476" t="s">
        <v>156</v>
      </c>
      <c r="C35" s="477"/>
      <c r="D35" s="477"/>
      <c r="E35" s="336"/>
      <c r="F35" s="473">
        <v>15</v>
      </c>
      <c r="I35" s="451"/>
    </row>
    <row r="36" spans="2:9" x14ac:dyDescent="0.25">
      <c r="B36" s="478"/>
      <c r="C36" s="479"/>
      <c r="D36" s="479"/>
      <c r="E36" s="337"/>
      <c r="F36" s="474"/>
      <c r="I36" s="452"/>
    </row>
    <row r="37" spans="2:9" x14ac:dyDescent="0.25">
      <c r="B37" s="478"/>
      <c r="C37" s="479"/>
      <c r="D37" s="479"/>
      <c r="E37" s="337"/>
      <c r="F37" s="474"/>
      <c r="I37" s="452"/>
    </row>
    <row r="38" spans="2:9" x14ac:dyDescent="0.25">
      <c r="B38" s="478"/>
      <c r="C38" s="479"/>
      <c r="D38" s="479"/>
      <c r="E38" s="337"/>
      <c r="F38" s="474"/>
      <c r="I38" s="452"/>
    </row>
    <row r="39" spans="2:9" ht="15.75" thickBot="1" x14ac:dyDescent="0.3">
      <c r="B39" s="480"/>
      <c r="C39" s="481"/>
      <c r="D39" s="481"/>
      <c r="E39" s="338"/>
      <c r="F39" s="475"/>
      <c r="I39" s="453"/>
    </row>
    <row r="40" spans="2:9" ht="15.75" thickBot="1" x14ac:dyDescent="0.3">
      <c r="F40" s="241"/>
      <c r="I40" s="241"/>
    </row>
    <row r="41" spans="2:9" x14ac:dyDescent="0.25">
      <c r="B41" s="460" t="s">
        <v>157</v>
      </c>
      <c r="C41" s="461"/>
      <c r="D41" s="462"/>
      <c r="E41" s="469">
        <f>SUM(E4:E39)</f>
        <v>0</v>
      </c>
      <c r="F41" s="454">
        <f>SUM(F4:F39)</f>
        <v>65</v>
      </c>
      <c r="I41" s="454">
        <f>SUM(I4:I39)</f>
        <v>0</v>
      </c>
    </row>
    <row r="42" spans="2:9" x14ac:dyDescent="0.25">
      <c r="B42" s="463"/>
      <c r="C42" s="464"/>
      <c r="D42" s="465"/>
      <c r="E42" s="470"/>
      <c r="F42" s="455"/>
      <c r="I42" s="455"/>
    </row>
    <row r="43" spans="2:9" ht="15.75" thickBot="1" x14ac:dyDescent="0.3">
      <c r="B43" s="466"/>
      <c r="C43" s="467"/>
      <c r="D43" s="468"/>
      <c r="E43" s="360"/>
      <c r="F43" s="456"/>
      <c r="I43" s="456"/>
    </row>
  </sheetData>
  <sheetProtection sheet="1" objects="1" scenarios="1" selectLockedCells="1"/>
  <mergeCells count="53">
    <mergeCell ref="K9:L10"/>
    <mergeCell ref="M9:N10"/>
    <mergeCell ref="K3:L4"/>
    <mergeCell ref="M3:N4"/>
    <mergeCell ref="K5:L6"/>
    <mergeCell ref="M5:N6"/>
    <mergeCell ref="K7:L8"/>
    <mergeCell ref="M7:N8"/>
    <mergeCell ref="B14:D14"/>
    <mergeCell ref="B3:D3"/>
    <mergeCell ref="G4:G6"/>
    <mergeCell ref="H4:H6"/>
    <mergeCell ref="B8:D8"/>
    <mergeCell ref="B9:D12"/>
    <mergeCell ref="E9:E12"/>
    <mergeCell ref="F9:F12"/>
    <mergeCell ref="G9:G12"/>
    <mergeCell ref="H9:H12"/>
    <mergeCell ref="B4:D6"/>
    <mergeCell ref="E4:E6"/>
    <mergeCell ref="F4:F6"/>
    <mergeCell ref="G25:G27"/>
    <mergeCell ref="B29:D29"/>
    <mergeCell ref="G15:G17"/>
    <mergeCell ref="H15:H17"/>
    <mergeCell ref="B20:D22"/>
    <mergeCell ref="E20:E22"/>
    <mergeCell ref="F20:F22"/>
    <mergeCell ref="B15:D17"/>
    <mergeCell ref="E15:E17"/>
    <mergeCell ref="F15:F17"/>
    <mergeCell ref="B30:D32"/>
    <mergeCell ref="E30:E32"/>
    <mergeCell ref="F30:F32"/>
    <mergeCell ref="B35:D39"/>
    <mergeCell ref="E35:E39"/>
    <mergeCell ref="F35:F39"/>
    <mergeCell ref="B1:D2"/>
    <mergeCell ref="I30:I32"/>
    <mergeCell ref="I35:I39"/>
    <mergeCell ref="I41:I43"/>
    <mergeCell ref="I4:I6"/>
    <mergeCell ref="I9:I12"/>
    <mergeCell ref="I15:I17"/>
    <mergeCell ref="I20:I22"/>
    <mergeCell ref="I25:I27"/>
    <mergeCell ref="B41:D43"/>
    <mergeCell ref="E41:E43"/>
    <mergeCell ref="F41:F43"/>
    <mergeCell ref="B34:D34"/>
    <mergeCell ref="E25:E27"/>
    <mergeCell ref="F25:F27"/>
    <mergeCell ref="B25:D27"/>
  </mergeCells>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15"/>
  <sheetViews>
    <sheetView zoomScale="130" zoomScaleNormal="130" workbookViewId="0">
      <selection activeCell="C12" sqref="C12"/>
    </sheetView>
  </sheetViews>
  <sheetFormatPr defaultRowHeight="15" x14ac:dyDescent="0.25"/>
  <cols>
    <col min="1" max="1" width="4.42578125" style="6" customWidth="1"/>
    <col min="2" max="2" width="56.85546875" style="6" bestFit="1" customWidth="1"/>
    <col min="3" max="3" width="13.140625" style="6" bestFit="1" customWidth="1"/>
    <col min="4" max="4" width="15.28515625" style="6" bestFit="1" customWidth="1"/>
    <col min="5" max="5" width="14.140625" style="6" bestFit="1" customWidth="1"/>
    <col min="6" max="6" width="3.85546875" style="6" customWidth="1"/>
    <col min="7" max="16384" width="9.140625" style="6"/>
  </cols>
  <sheetData>
    <row r="1" spans="2:12" ht="15.75" thickBot="1" x14ac:dyDescent="0.3"/>
    <row r="2" spans="2:12" ht="16.5" thickBot="1" x14ac:dyDescent="0.3">
      <c r="B2" s="14" t="s">
        <v>176</v>
      </c>
      <c r="C2" s="15" t="s">
        <v>0</v>
      </c>
      <c r="D2" s="15" t="s">
        <v>1</v>
      </c>
      <c r="E2" s="205" t="s">
        <v>17</v>
      </c>
      <c r="G2" s="368" t="s">
        <v>261</v>
      </c>
      <c r="H2" s="369"/>
      <c r="I2" s="373" t="s">
        <v>262</v>
      </c>
      <c r="J2" s="374"/>
    </row>
    <row r="3" spans="2:12" ht="21.75" thickBot="1" x14ac:dyDescent="0.3">
      <c r="B3" s="267" t="s">
        <v>129</v>
      </c>
      <c r="C3" s="16">
        <f>M!$C$27</f>
        <v>0</v>
      </c>
      <c r="D3" s="194">
        <v>35</v>
      </c>
      <c r="E3" s="224">
        <f>M!$E$27</f>
        <v>0</v>
      </c>
      <c r="G3" s="370"/>
      <c r="H3" s="371"/>
      <c r="I3" s="375"/>
      <c r="J3" s="376"/>
    </row>
    <row r="4" spans="2:12" ht="21.75" thickBot="1" x14ac:dyDescent="0.3">
      <c r="B4" s="191" t="s">
        <v>159</v>
      </c>
      <c r="C4" s="16">
        <f>N!$C$25</f>
        <v>0</v>
      </c>
      <c r="D4" s="194">
        <v>35</v>
      </c>
      <c r="E4" s="224">
        <f>N!$E$25</f>
        <v>0</v>
      </c>
      <c r="G4" s="372">
        <f>A!$I$7</f>
        <v>0</v>
      </c>
      <c r="H4" s="365"/>
      <c r="I4" s="372">
        <f>W!$I$7</f>
        <v>0</v>
      </c>
      <c r="J4" s="365"/>
    </row>
    <row r="5" spans="2:12" ht="21.75" thickBot="1" x14ac:dyDescent="0.3">
      <c r="B5" s="192" t="s">
        <v>143</v>
      </c>
      <c r="C5" s="16">
        <f>O!$E$4</f>
        <v>0</v>
      </c>
      <c r="D5" s="194">
        <v>25</v>
      </c>
      <c r="E5" s="224">
        <f>O!$I$4</f>
        <v>0</v>
      </c>
      <c r="G5" s="366"/>
      <c r="H5" s="367"/>
      <c r="I5" s="366"/>
      <c r="J5" s="367"/>
    </row>
    <row r="6" spans="2:12" ht="21.75" thickBot="1" x14ac:dyDescent="0.3">
      <c r="B6" s="192" t="s">
        <v>146</v>
      </c>
      <c r="C6" s="16">
        <f>O!$E$9</f>
        <v>0</v>
      </c>
      <c r="D6" s="194">
        <v>15</v>
      </c>
      <c r="E6" s="224">
        <f>O!$I$9</f>
        <v>0</v>
      </c>
      <c r="G6" s="368" t="s">
        <v>263</v>
      </c>
      <c r="H6" s="369"/>
      <c r="I6" s="373" t="s">
        <v>264</v>
      </c>
      <c r="J6" s="374"/>
    </row>
    <row r="7" spans="2:12" ht="21.75" thickBot="1" x14ac:dyDescent="0.3">
      <c r="B7" s="192" t="s">
        <v>148</v>
      </c>
      <c r="C7" s="16">
        <f>O!$E$15</f>
        <v>0</v>
      </c>
      <c r="D7" s="194">
        <v>2</v>
      </c>
      <c r="E7" s="224">
        <f>O!$I$15</f>
        <v>0</v>
      </c>
      <c r="G7" s="370"/>
      <c r="H7" s="371"/>
      <c r="I7" s="375"/>
      <c r="J7" s="376"/>
    </row>
    <row r="8" spans="2:12" ht="21.75" thickBot="1" x14ac:dyDescent="0.3">
      <c r="B8" s="193" t="s">
        <v>149</v>
      </c>
      <c r="C8" s="16">
        <f>O!$E$20</f>
        <v>0</v>
      </c>
      <c r="D8" s="194">
        <v>2</v>
      </c>
      <c r="E8" s="224">
        <f>O!$I$20</f>
        <v>0</v>
      </c>
      <c r="G8" s="364" t="str">
        <f>A!$J$10</f>
        <v>10</v>
      </c>
      <c r="H8" s="365"/>
      <c r="I8" s="364" t="str">
        <f>W!$J$10</f>
        <v>10</v>
      </c>
      <c r="J8" s="365"/>
    </row>
    <row r="9" spans="2:12" ht="21.75" thickBot="1" x14ac:dyDescent="0.3">
      <c r="B9" s="192" t="s">
        <v>151</v>
      </c>
      <c r="C9" s="16">
        <f>O!$E$25</f>
        <v>0</v>
      </c>
      <c r="D9" s="194">
        <v>1</v>
      </c>
      <c r="E9" s="224">
        <f>O!$I$25</f>
        <v>0</v>
      </c>
      <c r="G9" s="366"/>
      <c r="H9" s="367"/>
      <c r="I9" s="366"/>
      <c r="J9" s="367"/>
    </row>
    <row r="10" spans="2:12" ht="21.75" thickBot="1" x14ac:dyDescent="0.3">
      <c r="B10" s="193" t="s">
        <v>154</v>
      </c>
      <c r="C10" s="16">
        <f>O!$E$30</f>
        <v>0</v>
      </c>
      <c r="D10" s="194">
        <v>5</v>
      </c>
      <c r="E10" s="224">
        <f>O!$I$30</f>
        <v>0</v>
      </c>
    </row>
    <row r="11" spans="2:12" ht="21.75" thickBot="1" x14ac:dyDescent="0.3">
      <c r="B11" s="192" t="s">
        <v>158</v>
      </c>
      <c r="C11" s="16">
        <f>O!$E$35</f>
        <v>0</v>
      </c>
      <c r="D11" s="194">
        <v>15</v>
      </c>
      <c r="E11" s="224">
        <f>O!$I$35</f>
        <v>0</v>
      </c>
    </row>
    <row r="12" spans="2:12" ht="27" customHeight="1" thickBot="1" x14ac:dyDescent="0.3">
      <c r="B12" s="315" t="s">
        <v>281</v>
      </c>
      <c r="C12" s="318"/>
      <c r="L12" s="6" t="s">
        <v>21</v>
      </c>
    </row>
    <row r="13" spans="2:12" ht="21.75" thickBot="1" x14ac:dyDescent="0.3">
      <c r="B13" s="281" t="s">
        <v>272</v>
      </c>
      <c r="C13" s="122">
        <f>SUM(C4:C11)-C12</f>
        <v>0</v>
      </c>
      <c r="D13" s="151">
        <f>SUM(D4:D11)</f>
        <v>100</v>
      </c>
      <c r="E13" s="151">
        <f>SUM(E4:E11)</f>
        <v>0</v>
      </c>
    </row>
    <row r="14" spans="2:12" ht="15.75" thickBot="1" x14ac:dyDescent="0.3"/>
    <row r="15" spans="2:12" ht="21.75" thickBot="1" x14ac:dyDescent="0.4">
      <c r="B15" s="283" t="s">
        <v>160</v>
      </c>
      <c r="C15" s="124">
        <f>(C13*0.01)*9</f>
        <v>0</v>
      </c>
      <c r="D15" s="124">
        <f>(D13*0.01)*9</f>
        <v>9</v>
      </c>
      <c r="E15" s="124">
        <f>(E13*0.01)*9</f>
        <v>0</v>
      </c>
    </row>
  </sheetData>
  <sheetProtection sheet="1" objects="1" scenarios="1" selectLockedCells="1"/>
  <mergeCells count="8">
    <mergeCell ref="G8:H9"/>
    <mergeCell ref="I8:J9"/>
    <mergeCell ref="G2:H3"/>
    <mergeCell ref="I2:J3"/>
    <mergeCell ref="G4:H5"/>
    <mergeCell ref="I4:J5"/>
    <mergeCell ref="G6:H7"/>
    <mergeCell ref="I6:J7"/>
  </mergeCell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27"/>
  <sheetViews>
    <sheetView zoomScale="130" zoomScaleNormal="130" workbookViewId="0">
      <selection activeCell="C19" sqref="C19"/>
    </sheetView>
  </sheetViews>
  <sheetFormatPr defaultRowHeight="15" x14ac:dyDescent="0.25"/>
  <cols>
    <col min="1" max="1" width="3.85546875" style="1" customWidth="1"/>
    <col min="2" max="2" width="56.85546875" style="1" bestFit="1" customWidth="1"/>
    <col min="3" max="3" width="15.28515625" style="1" customWidth="1"/>
    <col min="4" max="4" width="15.28515625" style="1" bestFit="1" customWidth="1"/>
    <col min="5" max="5" width="15.28515625" style="1" customWidth="1"/>
    <col min="6" max="6" width="3.85546875" style="1" customWidth="1"/>
    <col min="7" max="16384" width="9.140625" style="1"/>
  </cols>
  <sheetData>
    <row r="1" spans="2:10" ht="15.75" thickBot="1" x14ac:dyDescent="0.3"/>
    <row r="2" spans="2:10" ht="16.5" thickBot="1" x14ac:dyDescent="0.3">
      <c r="B2" s="2" t="s">
        <v>163</v>
      </c>
      <c r="C2" s="204" t="s">
        <v>0</v>
      </c>
      <c r="D2" s="204" t="s">
        <v>1</v>
      </c>
      <c r="E2" s="205" t="s">
        <v>17</v>
      </c>
      <c r="G2" s="368" t="s">
        <v>261</v>
      </c>
      <c r="H2" s="369"/>
      <c r="I2" s="373" t="s">
        <v>262</v>
      </c>
      <c r="J2" s="374"/>
    </row>
    <row r="3" spans="2:10" ht="15.75" customHeight="1" thickBot="1" x14ac:dyDescent="0.3">
      <c r="B3" s="230" t="s">
        <v>162</v>
      </c>
      <c r="C3" s="261"/>
      <c r="D3" s="232">
        <v>35</v>
      </c>
      <c r="E3" s="269"/>
      <c r="G3" s="370"/>
      <c r="H3" s="371"/>
      <c r="I3" s="375"/>
      <c r="J3" s="376"/>
    </row>
    <row r="4" spans="2:10" ht="15.75" customHeight="1" thickBot="1" x14ac:dyDescent="0.3">
      <c r="B4" s="226"/>
      <c r="C4" s="227"/>
      <c r="D4" s="228"/>
      <c r="E4" s="229"/>
      <c r="G4" s="372">
        <f>A!$I$7</f>
        <v>0</v>
      </c>
      <c r="H4" s="365"/>
      <c r="I4" s="372">
        <f>W!$I$7</f>
        <v>0</v>
      </c>
      <c r="J4" s="365"/>
    </row>
    <row r="5" spans="2:10" ht="15.75" customHeight="1" thickBot="1" x14ac:dyDescent="0.3">
      <c r="B5" s="225" t="s">
        <v>258</v>
      </c>
      <c r="C5" s="233" t="s">
        <v>0</v>
      </c>
      <c r="D5" s="233" t="s">
        <v>1</v>
      </c>
      <c r="E5" s="206" t="s">
        <v>17</v>
      </c>
      <c r="F5" s="247">
        <f>SUM(F6:F12)</f>
        <v>2140</v>
      </c>
      <c r="G5" s="366"/>
      <c r="H5" s="367"/>
      <c r="I5" s="366"/>
      <c r="J5" s="367"/>
    </row>
    <row r="6" spans="2:10" ht="15.75" customHeight="1" x14ac:dyDescent="0.25">
      <c r="B6" s="514" t="s">
        <v>164</v>
      </c>
      <c r="C6" s="519"/>
      <c r="D6" s="516">
        <v>100</v>
      </c>
      <c r="E6" s="515"/>
      <c r="F6" s="247">
        <v>2009</v>
      </c>
      <c r="G6" s="368" t="s">
        <v>263</v>
      </c>
      <c r="H6" s="369"/>
      <c r="I6" s="373" t="s">
        <v>264</v>
      </c>
      <c r="J6" s="374"/>
    </row>
    <row r="7" spans="2:10" ht="15.75" customHeight="1" thickBot="1" x14ac:dyDescent="0.3">
      <c r="B7" s="514"/>
      <c r="C7" s="521"/>
      <c r="D7" s="518"/>
      <c r="E7" s="459"/>
      <c r="F7" s="247"/>
      <c r="G7" s="370"/>
      <c r="H7" s="371"/>
      <c r="I7" s="375"/>
      <c r="J7" s="376"/>
    </row>
    <row r="8" spans="2:10" ht="15.75" customHeight="1" x14ac:dyDescent="0.25">
      <c r="B8" s="514" t="s">
        <v>165</v>
      </c>
      <c r="C8" s="519"/>
      <c r="D8" s="516">
        <v>75</v>
      </c>
      <c r="E8" s="515"/>
      <c r="F8" s="247"/>
      <c r="G8" s="364" t="str">
        <f>A!$J$10</f>
        <v>10</v>
      </c>
      <c r="H8" s="365"/>
      <c r="I8" s="364" t="str">
        <f>W!$J$10</f>
        <v>10</v>
      </c>
      <c r="J8" s="365"/>
    </row>
    <row r="9" spans="2:10" ht="15.75" customHeight="1" thickBot="1" x14ac:dyDescent="0.3">
      <c r="B9" s="514"/>
      <c r="C9" s="520"/>
      <c r="D9" s="517"/>
      <c r="E9" s="458"/>
      <c r="F9" s="247">
        <v>1</v>
      </c>
      <c r="G9" s="366"/>
      <c r="H9" s="367"/>
      <c r="I9" s="366"/>
      <c r="J9" s="367"/>
    </row>
    <row r="10" spans="2:10" ht="15.75" customHeight="1" thickBot="1" x14ac:dyDescent="0.3">
      <c r="B10" s="514"/>
      <c r="C10" s="521"/>
      <c r="D10" s="518"/>
      <c r="E10" s="459"/>
      <c r="F10" s="247"/>
      <c r="G10" s="247"/>
      <c r="H10" s="247"/>
    </row>
    <row r="11" spans="2:10" ht="15.75" customHeight="1" thickBot="1" x14ac:dyDescent="0.3">
      <c r="B11" s="3" t="s">
        <v>166</v>
      </c>
      <c r="C11" s="261"/>
      <c r="D11" s="232">
        <v>25</v>
      </c>
      <c r="E11" s="260"/>
      <c r="F11" s="247"/>
      <c r="G11" s="247"/>
      <c r="H11" s="247"/>
    </row>
    <row r="12" spans="2:10" ht="15.75" customHeight="1" thickBot="1" x14ac:dyDescent="0.3">
      <c r="B12" s="3" t="s">
        <v>167</v>
      </c>
      <c r="C12" s="261"/>
      <c r="D12" s="232">
        <v>25</v>
      </c>
      <c r="E12" s="260"/>
      <c r="F12" s="247">
        <v>130</v>
      </c>
      <c r="G12" s="247">
        <f>SUM(G3:G11)</f>
        <v>0</v>
      </c>
      <c r="H12" s="247">
        <f>SUM(H3:H11)</f>
        <v>0</v>
      </c>
    </row>
    <row r="13" spans="2:10" ht="15.75" customHeight="1" thickBot="1" x14ac:dyDescent="0.3">
      <c r="B13" s="3" t="s">
        <v>168</v>
      </c>
      <c r="C13" s="261"/>
      <c r="D13" s="232">
        <v>25</v>
      </c>
      <c r="E13" s="260"/>
      <c r="F13" s="247"/>
    </row>
    <row r="14" spans="2:10" ht="15.75" customHeight="1" thickBot="1" x14ac:dyDescent="0.3">
      <c r="B14" s="238" t="s">
        <v>169</v>
      </c>
      <c r="C14" s="261"/>
      <c r="D14" s="232">
        <v>25</v>
      </c>
      <c r="E14" s="260"/>
      <c r="F14" s="247"/>
    </row>
    <row r="15" spans="2:10" ht="15.75" customHeight="1" thickBot="1" x14ac:dyDescent="0.3">
      <c r="B15" s="231" t="s">
        <v>170</v>
      </c>
      <c r="C15" s="124">
        <f>SUM(C6:C13)</f>
        <v>0</v>
      </c>
      <c r="D15" s="172">
        <v>100</v>
      </c>
      <c r="E15" s="124">
        <f t="shared" ref="E15" si="0">SUM(E6:E13)</f>
        <v>0</v>
      </c>
      <c r="F15" s="247"/>
    </row>
    <row r="16" spans="2:10" ht="15.75" customHeight="1" thickBot="1" x14ac:dyDescent="0.3">
      <c r="B16" s="239" t="s">
        <v>171</v>
      </c>
      <c r="C16" s="124">
        <f>C15*2*0.01</f>
        <v>0</v>
      </c>
      <c r="D16" s="172">
        <f>D15*2*0.01</f>
        <v>2</v>
      </c>
      <c r="E16" s="124">
        <f>E15*2*0.01</f>
        <v>0</v>
      </c>
    </row>
    <row r="17" spans="2:5" ht="15.75" customHeight="1" thickBot="1" x14ac:dyDescent="0.3">
      <c r="B17" s="17"/>
      <c r="C17" s="316">
        <f>C19*C20*0.01</f>
        <v>0</v>
      </c>
      <c r="D17" s="246">
        <v>3</v>
      </c>
      <c r="E17" s="317">
        <f>E19*E20*0.01</f>
        <v>0</v>
      </c>
    </row>
    <row r="18" spans="2:5" ht="15.75" customHeight="1" thickBot="1" x14ac:dyDescent="0.3">
      <c r="B18" s="231" t="s">
        <v>172</v>
      </c>
      <c r="C18" s="233" t="s">
        <v>0</v>
      </c>
      <c r="D18" s="233" t="s">
        <v>1</v>
      </c>
      <c r="E18" s="206" t="s">
        <v>17</v>
      </c>
    </row>
    <row r="19" spans="2:5" ht="15.75" customHeight="1" thickBot="1" x14ac:dyDescent="0.3">
      <c r="B19" s="234" t="s">
        <v>173</v>
      </c>
      <c r="C19" s="261"/>
      <c r="D19" s="232">
        <v>100</v>
      </c>
      <c r="E19" s="260"/>
    </row>
    <row r="20" spans="2:5" ht="15.75" customHeight="1" thickBot="1" x14ac:dyDescent="0.3">
      <c r="B20" s="235" t="s">
        <v>174</v>
      </c>
      <c r="C20" s="261"/>
      <c r="D20" s="4">
        <v>1</v>
      </c>
      <c r="E20" s="269"/>
    </row>
    <row r="21" spans="2:5" ht="15.75" customHeight="1" thickBot="1" x14ac:dyDescent="0.3">
      <c r="B21" s="231" t="s">
        <v>175</v>
      </c>
      <c r="C21" s="124">
        <f>C17*3</f>
        <v>0</v>
      </c>
      <c r="D21" s="172">
        <f>D17*D19*0.01</f>
        <v>3</v>
      </c>
      <c r="E21" s="124">
        <f>E17*3</f>
        <v>0</v>
      </c>
    </row>
    <row r="22" spans="2:5" ht="15.75" customHeight="1" thickBot="1" x14ac:dyDescent="0.3">
      <c r="B22" s="17"/>
      <c r="C22" s="5"/>
      <c r="D22" s="5"/>
      <c r="E22" s="5"/>
    </row>
    <row r="23" spans="2:5" ht="15.75" customHeight="1" thickBot="1" x14ac:dyDescent="0.3">
      <c r="B23" s="236" t="s">
        <v>162</v>
      </c>
      <c r="C23" s="124">
        <f>C3</f>
        <v>0</v>
      </c>
      <c r="D23" s="172">
        <f>D3</f>
        <v>35</v>
      </c>
      <c r="E23" s="124">
        <f>$E$3</f>
        <v>0</v>
      </c>
    </row>
    <row r="24" spans="2:5" ht="15.75" customHeight="1" thickBot="1" x14ac:dyDescent="0.3">
      <c r="B24" s="235" t="s">
        <v>171</v>
      </c>
      <c r="C24" s="124">
        <f>C16</f>
        <v>0</v>
      </c>
      <c r="D24" s="172">
        <f>D16</f>
        <v>2</v>
      </c>
      <c r="E24" s="124">
        <f>$E$16</f>
        <v>0</v>
      </c>
    </row>
    <row r="25" spans="2:5" ht="15.75" customHeight="1" thickBot="1" x14ac:dyDescent="0.3">
      <c r="B25" s="237" t="s">
        <v>175</v>
      </c>
      <c r="C25" s="124">
        <f t="shared" ref="C25:D25" si="1">C21</f>
        <v>0</v>
      </c>
      <c r="D25" s="172">
        <f t="shared" si="1"/>
        <v>3</v>
      </c>
      <c r="E25" s="124">
        <f>$E$21</f>
        <v>0</v>
      </c>
    </row>
    <row r="26" spans="2:5" ht="15.75" thickBot="1" x14ac:dyDescent="0.3"/>
    <row r="27" spans="2:5" ht="21.75" thickBot="1" x14ac:dyDescent="0.3">
      <c r="B27" s="268" t="s">
        <v>259</v>
      </c>
      <c r="C27" s="122">
        <f>SUM(C23:C25)</f>
        <v>0</v>
      </c>
      <c r="D27" s="151">
        <f t="shared" ref="D27:E27" si="2">SUM(D23:D25)</f>
        <v>40</v>
      </c>
      <c r="E27" s="124">
        <f t="shared" si="2"/>
        <v>0</v>
      </c>
    </row>
  </sheetData>
  <sheetProtection sheet="1" objects="1" scenarios="1" selectLockedCells="1"/>
  <mergeCells count="16">
    <mergeCell ref="G8:H9"/>
    <mergeCell ref="I8:J9"/>
    <mergeCell ref="G2:H3"/>
    <mergeCell ref="I2:J3"/>
    <mergeCell ref="G4:H5"/>
    <mergeCell ref="I4:J5"/>
    <mergeCell ref="G6:H7"/>
    <mergeCell ref="I6:J7"/>
    <mergeCell ref="B6:B7"/>
    <mergeCell ref="B8:B10"/>
    <mergeCell ref="E8:E10"/>
    <mergeCell ref="D8:D10"/>
    <mergeCell ref="C8:C10"/>
    <mergeCell ref="E6:E7"/>
    <mergeCell ref="D6:D7"/>
    <mergeCell ref="C6:C7"/>
  </mergeCell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U21"/>
  <sheetViews>
    <sheetView zoomScale="130" zoomScaleNormal="130" workbookViewId="0">
      <selection activeCell="J6" sqref="J6"/>
    </sheetView>
  </sheetViews>
  <sheetFormatPr defaultRowHeight="15" x14ac:dyDescent="0.25"/>
  <cols>
    <col min="1" max="1" width="4.85546875" style="52" customWidth="1"/>
    <col min="2" max="8" width="9.140625" style="52"/>
    <col min="9" max="9" width="12.28515625" style="52" customWidth="1"/>
    <col min="10" max="10" width="5" style="52" customWidth="1"/>
    <col min="11" max="16384" width="9.140625" style="52"/>
  </cols>
  <sheetData>
    <row r="1" spans="2:21" s="50" customFormat="1" ht="15.75" x14ac:dyDescent="0.25"/>
    <row r="2" spans="2:21" ht="18.75" x14ac:dyDescent="0.3">
      <c r="B2" s="51" t="s">
        <v>206</v>
      </c>
      <c r="K2" s="53"/>
      <c r="L2" s="53"/>
      <c r="M2" s="53"/>
      <c r="N2" s="53"/>
      <c r="O2" s="53"/>
      <c r="P2" s="53"/>
    </row>
    <row r="3" spans="2:21" x14ac:dyDescent="0.25">
      <c r="K3" s="53"/>
      <c r="L3" s="53"/>
      <c r="M3" s="53"/>
      <c r="N3" s="53"/>
      <c r="O3" s="53"/>
      <c r="P3" s="53"/>
    </row>
    <row r="4" spans="2:21" ht="18.75" x14ac:dyDescent="0.3">
      <c r="B4" s="51" t="s">
        <v>207</v>
      </c>
      <c r="I4" s="522" t="s">
        <v>208</v>
      </c>
      <c r="K4" s="54" t="s">
        <v>209</v>
      </c>
      <c r="L4" s="54"/>
      <c r="M4" s="54"/>
      <c r="N4" s="54"/>
      <c r="O4" s="54"/>
      <c r="P4" s="53"/>
    </row>
    <row r="5" spans="2:21" ht="15.75" thickBot="1" x14ac:dyDescent="0.3">
      <c r="I5" s="523"/>
      <c r="K5" s="54"/>
      <c r="L5" s="54"/>
      <c r="M5" s="54"/>
      <c r="N5" s="54"/>
      <c r="O5" s="54"/>
      <c r="P5" s="53"/>
    </row>
    <row r="6" spans="2:21" ht="19.5" thickBot="1" x14ac:dyDescent="0.35">
      <c r="B6" s="55">
        <f>A!$B$8</f>
        <v>0</v>
      </c>
      <c r="C6" s="51" t="s">
        <v>210</v>
      </c>
      <c r="I6" s="56">
        <f>B6/50</f>
        <v>0</v>
      </c>
      <c r="K6" s="57">
        <f>B8</f>
        <v>0</v>
      </c>
      <c r="L6" s="54" t="s">
        <v>211</v>
      </c>
      <c r="M6" s="54"/>
      <c r="N6" s="54"/>
      <c r="O6" s="54"/>
      <c r="P6" s="53"/>
    </row>
    <row r="7" spans="2:21" ht="16.5" thickBot="1" x14ac:dyDescent="0.3">
      <c r="F7" s="58"/>
      <c r="J7" s="50"/>
      <c r="K7" s="57">
        <f>B6*0.8</f>
        <v>0</v>
      </c>
      <c r="L7" s="54" t="s">
        <v>212</v>
      </c>
      <c r="M7" s="54"/>
      <c r="N7" s="59"/>
      <c r="O7" s="59"/>
      <c r="P7" s="60"/>
      <c r="U7" s="270">
        <v>-5.09</v>
      </c>
    </row>
    <row r="8" spans="2:21" ht="19.5" thickBot="1" x14ac:dyDescent="0.35">
      <c r="B8" s="55">
        <f>A!$B$18</f>
        <v>0</v>
      </c>
      <c r="C8" s="51" t="s">
        <v>213</v>
      </c>
      <c r="D8" s="61"/>
      <c r="E8" s="51"/>
      <c r="F8" s="58"/>
      <c r="I8" s="56">
        <f>B8/40</f>
        <v>0</v>
      </c>
      <c r="K8" s="57">
        <f>K6-K7</f>
        <v>0</v>
      </c>
      <c r="L8" s="62" t="s">
        <v>214</v>
      </c>
      <c r="M8" s="54"/>
      <c r="N8" s="54"/>
      <c r="O8" s="54"/>
      <c r="P8" s="63"/>
    </row>
    <row r="9" spans="2:21" ht="19.5" thickBot="1" x14ac:dyDescent="0.35">
      <c r="D9" s="61">
        <f>B8-D8</f>
        <v>0</v>
      </c>
      <c r="E9" s="51"/>
      <c r="F9" s="58"/>
      <c r="H9" s="64">
        <v>0.8</v>
      </c>
      <c r="K9" s="57">
        <f xml:space="preserve"> K8/2</f>
        <v>0</v>
      </c>
      <c r="L9" s="54" t="s">
        <v>215</v>
      </c>
      <c r="M9" s="54"/>
      <c r="N9" s="54"/>
      <c r="O9" s="54"/>
      <c r="P9" s="53"/>
    </row>
    <row r="10" spans="2:21" ht="19.5" thickBot="1" x14ac:dyDescent="0.35">
      <c r="B10" s="55">
        <f>K11</f>
        <v>0</v>
      </c>
      <c r="C10" s="51" t="s">
        <v>205</v>
      </c>
      <c r="F10" s="58"/>
      <c r="H10" s="64"/>
      <c r="I10" s="65"/>
      <c r="K10" s="66">
        <f>K8/-2</f>
        <v>0</v>
      </c>
      <c r="L10" s="54" t="s">
        <v>216</v>
      </c>
      <c r="M10" s="54"/>
      <c r="N10" s="54"/>
      <c r="O10" s="54"/>
      <c r="P10" s="53"/>
    </row>
    <row r="11" spans="2:21" x14ac:dyDescent="0.25">
      <c r="H11" s="64">
        <v>0.5</v>
      </c>
      <c r="I11" s="65"/>
      <c r="K11" s="57">
        <f>IF(K9&lt;K10,K9,K10)</f>
        <v>0</v>
      </c>
      <c r="L11" s="54" t="s">
        <v>205</v>
      </c>
      <c r="M11" s="54"/>
      <c r="N11" s="54"/>
      <c r="O11" s="54"/>
      <c r="P11" s="53"/>
    </row>
    <row r="12" spans="2:21" x14ac:dyDescent="0.25">
      <c r="H12" s="64"/>
      <c r="I12" s="65"/>
      <c r="K12" s="53"/>
      <c r="L12" s="53"/>
      <c r="M12" s="53"/>
      <c r="N12" s="53"/>
      <c r="O12" s="53"/>
      <c r="P12" s="53"/>
    </row>
    <row r="13" spans="2:21" x14ac:dyDescent="0.25">
      <c r="H13" s="64">
        <v>100</v>
      </c>
      <c r="I13" s="65"/>
      <c r="K13" s="53"/>
      <c r="L13" s="53"/>
      <c r="M13" s="53"/>
      <c r="N13" s="53"/>
      <c r="O13" s="53"/>
      <c r="P13" s="53"/>
    </row>
    <row r="14" spans="2:21" x14ac:dyDescent="0.25">
      <c r="I14" s="65"/>
      <c r="K14" s="53"/>
      <c r="L14" s="53"/>
      <c r="M14" s="53"/>
      <c r="N14" s="53"/>
      <c r="O14" s="53"/>
      <c r="P14" s="53"/>
    </row>
    <row r="15" spans="2:21" x14ac:dyDescent="0.25">
      <c r="F15" s="67"/>
      <c r="K15" s="53"/>
      <c r="L15" s="53"/>
      <c r="M15" s="53"/>
      <c r="N15" s="53"/>
      <c r="O15" s="53"/>
      <c r="P15" s="53"/>
    </row>
    <row r="16" spans="2:21" x14ac:dyDescent="0.25">
      <c r="K16" s="53"/>
      <c r="L16" s="53"/>
      <c r="M16" s="53"/>
      <c r="N16" s="53"/>
      <c r="O16" s="53"/>
      <c r="P16" s="53"/>
    </row>
    <row r="17" spans="6:16" x14ac:dyDescent="0.25">
      <c r="K17" s="53"/>
      <c r="L17" s="53"/>
      <c r="M17" s="53"/>
      <c r="N17" s="53"/>
      <c r="O17" s="53"/>
      <c r="P17" s="53"/>
    </row>
    <row r="18" spans="6:16" x14ac:dyDescent="0.25">
      <c r="F18" s="58"/>
      <c r="K18" s="53"/>
      <c r="L18" s="53"/>
      <c r="M18" s="53"/>
      <c r="N18" s="53"/>
      <c r="O18" s="53"/>
      <c r="P18" s="53"/>
    </row>
    <row r="19" spans="6:16" x14ac:dyDescent="0.25">
      <c r="F19" s="58"/>
    </row>
    <row r="20" spans="6:16" x14ac:dyDescent="0.25">
      <c r="F20" s="67"/>
    </row>
    <row r="21" spans="6:16" x14ac:dyDescent="0.25">
      <c r="F21" s="67" t="s">
        <v>21</v>
      </c>
    </row>
  </sheetData>
  <sheetProtection sheet="1" objects="1" scenarios="1" selectLockedCells="1" selectUnlockedCells="1"/>
  <mergeCells count="1">
    <mergeCell ref="I4: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R23"/>
  <sheetViews>
    <sheetView zoomScale="150" zoomScaleNormal="150" workbookViewId="0">
      <selection activeCell="B23" sqref="B23"/>
    </sheetView>
  </sheetViews>
  <sheetFormatPr defaultRowHeight="15" x14ac:dyDescent="0.25"/>
  <cols>
    <col min="1" max="1" width="1.42578125" style="23" customWidth="1"/>
    <col min="2" max="2" width="9.140625" style="23"/>
    <col min="3" max="3" width="8.85546875" style="23" bestFit="1" customWidth="1"/>
    <col min="4" max="4" width="4.5703125" style="23" customWidth="1"/>
    <col min="5" max="9" width="9.140625" style="23"/>
    <col min="10" max="10" width="19.140625" style="23" bestFit="1" customWidth="1"/>
    <col min="11" max="14" width="9.140625" style="23"/>
    <col min="15" max="15" width="6" style="24" bestFit="1" customWidth="1"/>
    <col min="16" max="16" width="2.85546875" style="23" bestFit="1" customWidth="1"/>
    <col min="17" max="17" width="6.5703125" style="24" bestFit="1" customWidth="1"/>
    <col min="18" max="16384" width="9.140625" style="23"/>
  </cols>
  <sheetData>
    <row r="1" spans="2:18" s="19" customFormat="1" ht="15.75" x14ac:dyDescent="0.25">
      <c r="B1" s="19" t="s">
        <v>177</v>
      </c>
      <c r="N1" s="19" t="s">
        <v>178</v>
      </c>
      <c r="O1" s="20"/>
      <c r="Q1" s="20"/>
    </row>
    <row r="2" spans="2:18" x14ac:dyDescent="0.25">
      <c r="B2" s="21" t="s">
        <v>179</v>
      </c>
      <c r="C2" s="22" t="s">
        <v>180</v>
      </c>
      <c r="I2" s="23" t="s">
        <v>21</v>
      </c>
    </row>
    <row r="3" spans="2:18" s="26" customFormat="1" ht="16.5" thickBot="1" x14ac:dyDescent="0.3">
      <c r="B3" s="25">
        <f>SUM(B4:B6)</f>
        <v>0</v>
      </c>
      <c r="C3" s="20">
        <v>10</v>
      </c>
      <c r="D3" s="19" t="s">
        <v>181</v>
      </c>
      <c r="N3" s="20" t="s">
        <v>182</v>
      </c>
      <c r="O3" s="320" t="s">
        <v>183</v>
      </c>
      <c r="P3" s="321"/>
      <c r="Q3" s="321"/>
    </row>
    <row r="4" spans="2:18" x14ac:dyDescent="0.25">
      <c r="B4" s="27">
        <f>J!$C$3</f>
        <v>0</v>
      </c>
      <c r="C4" s="24">
        <v>2</v>
      </c>
      <c r="D4" s="23" t="s">
        <v>184</v>
      </c>
      <c r="H4" s="28"/>
      <c r="I4" s="29"/>
      <c r="J4" s="29"/>
      <c r="K4" s="29"/>
      <c r="L4" s="30"/>
      <c r="N4" s="31">
        <v>1</v>
      </c>
      <c r="O4" s="32">
        <v>90</v>
      </c>
      <c r="P4" s="33" t="s">
        <v>185</v>
      </c>
      <c r="Q4" s="31" t="s">
        <v>268</v>
      </c>
    </row>
    <row r="5" spans="2:18" s="33" customFormat="1" ht="15.75" x14ac:dyDescent="0.25">
      <c r="B5" s="27">
        <f>J!$C$4</f>
        <v>0</v>
      </c>
      <c r="C5" s="24">
        <v>3</v>
      </c>
      <c r="D5" s="23" t="s">
        <v>186</v>
      </c>
      <c r="H5" s="34"/>
      <c r="I5" s="35"/>
      <c r="J5" s="35"/>
      <c r="K5" s="35"/>
      <c r="L5" s="36"/>
      <c r="N5" s="31">
        <v>2</v>
      </c>
      <c r="O5" s="32">
        <v>80</v>
      </c>
      <c r="P5" s="33" t="s">
        <v>32</v>
      </c>
      <c r="Q5" s="31">
        <v>89.99</v>
      </c>
      <c r="R5" s="26" t="s">
        <v>21</v>
      </c>
    </row>
    <row r="6" spans="2:18" ht="15.75" x14ac:dyDescent="0.25">
      <c r="B6" s="27">
        <f>J!$C$5</f>
        <v>0</v>
      </c>
      <c r="C6" s="24">
        <v>5</v>
      </c>
      <c r="D6" s="23" t="s">
        <v>187</v>
      </c>
      <c r="H6" s="37"/>
      <c r="I6" s="322" t="s">
        <v>188</v>
      </c>
      <c r="J6" s="322"/>
      <c r="K6" s="322"/>
      <c r="L6" s="38"/>
      <c r="N6" s="31">
        <v>3</v>
      </c>
      <c r="O6" s="32">
        <v>70</v>
      </c>
      <c r="P6" s="33" t="s">
        <v>32</v>
      </c>
      <c r="Q6" s="31">
        <v>79.989999999999995</v>
      </c>
    </row>
    <row r="7" spans="2:18" ht="15" customHeight="1" x14ac:dyDescent="0.25">
      <c r="B7" s="27"/>
      <c r="C7" s="24"/>
      <c r="H7" s="37"/>
      <c r="I7" s="323">
        <f>B3+B8+B18+B23</f>
        <v>0</v>
      </c>
      <c r="J7" s="324"/>
      <c r="K7" s="324"/>
      <c r="L7" s="38"/>
      <c r="N7" s="31">
        <v>4</v>
      </c>
      <c r="O7" s="32">
        <v>60</v>
      </c>
      <c r="P7" s="33" t="s">
        <v>32</v>
      </c>
      <c r="Q7" s="31">
        <v>69.989999999999995</v>
      </c>
    </row>
    <row r="8" spans="2:18" s="26" customFormat="1" ht="15.75" customHeight="1" x14ac:dyDescent="0.25">
      <c r="B8" s="25">
        <f>SUM(B9:B16)</f>
        <v>0</v>
      </c>
      <c r="C8" s="20">
        <f>SUM(C9:C16)</f>
        <v>50</v>
      </c>
      <c r="D8" s="19" t="s">
        <v>189</v>
      </c>
      <c r="H8" s="39"/>
      <c r="I8" s="324"/>
      <c r="J8" s="324"/>
      <c r="K8" s="324"/>
      <c r="L8" s="40"/>
      <c r="N8" s="20">
        <v>5</v>
      </c>
      <c r="O8" s="32">
        <v>50</v>
      </c>
      <c r="P8" s="33" t="s">
        <v>32</v>
      </c>
      <c r="Q8" s="31">
        <v>59.99</v>
      </c>
    </row>
    <row r="9" spans="2:18" ht="15" customHeight="1" x14ac:dyDescent="0.25">
      <c r="B9" s="27">
        <f>L!$E$3</f>
        <v>0</v>
      </c>
      <c r="C9" s="24">
        <v>10</v>
      </c>
      <c r="D9" s="23" t="s">
        <v>190</v>
      </c>
      <c r="H9" s="37"/>
      <c r="I9" s="324"/>
      <c r="J9" s="324"/>
      <c r="K9" s="324"/>
      <c r="L9" s="38"/>
      <c r="N9" s="31">
        <v>6</v>
      </c>
      <c r="O9" s="32">
        <v>40</v>
      </c>
      <c r="P9" s="33" t="s">
        <v>32</v>
      </c>
      <c r="Q9" s="31">
        <v>49.99</v>
      </c>
    </row>
    <row r="10" spans="2:18" s="33" customFormat="1" x14ac:dyDescent="0.25">
      <c r="B10" s="27">
        <f>L!$E$6</f>
        <v>0</v>
      </c>
      <c r="C10" s="24">
        <v>1</v>
      </c>
      <c r="D10" s="23" t="s">
        <v>191</v>
      </c>
      <c r="H10" s="34"/>
      <c r="I10" s="35"/>
      <c r="J10" s="325" t="str">
        <f>IF(I7&gt;=90,"1",IF(I7&gt;=80,"2",IF(I7&gt;=70,"3",IF(I7&gt;=60,"4",IF(I7&gt;=50,"5",IF(I7&gt;=40,"6",IF(I7&gt;=30,"7",IF(I7&gt;=20,"8",IF(I7&gt;=10,"9","10")))))))))</f>
        <v>10</v>
      </c>
      <c r="K10" s="35"/>
      <c r="L10" s="36"/>
      <c r="N10" s="31">
        <v>7</v>
      </c>
      <c r="O10" s="32">
        <v>30</v>
      </c>
      <c r="P10" s="33" t="s">
        <v>32</v>
      </c>
      <c r="Q10" s="31">
        <v>39.99</v>
      </c>
    </row>
    <row r="11" spans="2:18" ht="15.75" x14ac:dyDescent="0.25">
      <c r="B11" s="27">
        <f>L!$E$9</f>
        <v>0</v>
      </c>
      <c r="C11" s="24">
        <v>5</v>
      </c>
      <c r="D11" s="23" t="s">
        <v>192</v>
      </c>
      <c r="H11" s="327" t="s">
        <v>193</v>
      </c>
      <c r="I11" s="328"/>
      <c r="J11" s="326"/>
      <c r="K11" s="329" t="s">
        <v>194</v>
      </c>
      <c r="L11" s="330"/>
      <c r="N11" s="31">
        <v>8</v>
      </c>
      <c r="O11" s="32">
        <v>20</v>
      </c>
      <c r="P11" s="33" t="s">
        <v>32</v>
      </c>
      <c r="Q11" s="31">
        <v>29.99</v>
      </c>
    </row>
    <row r="12" spans="2:18" x14ac:dyDescent="0.25">
      <c r="B12" s="27">
        <f>L!$E$12</f>
        <v>0</v>
      </c>
      <c r="C12" s="24">
        <v>5</v>
      </c>
      <c r="D12" s="23" t="s">
        <v>195</v>
      </c>
      <c r="H12" s="37"/>
      <c r="I12" s="41"/>
      <c r="J12" s="326"/>
      <c r="K12" s="41"/>
      <c r="L12" s="38"/>
      <c r="N12" s="31">
        <v>9</v>
      </c>
      <c r="O12" s="32">
        <v>10</v>
      </c>
      <c r="P12" s="33" t="s">
        <v>32</v>
      </c>
      <c r="Q12" s="31">
        <v>19.989999999999998</v>
      </c>
    </row>
    <row r="13" spans="2:18" ht="15.75" thickBot="1" x14ac:dyDescent="0.3">
      <c r="B13" s="27">
        <f>L!$E$15</f>
        <v>0</v>
      </c>
      <c r="C13" s="24">
        <v>1</v>
      </c>
      <c r="D13" s="23" t="s">
        <v>196</v>
      </c>
      <c r="H13" s="42"/>
      <c r="I13" s="43"/>
      <c r="J13" s="43"/>
      <c r="K13" s="43"/>
      <c r="L13" s="44"/>
      <c r="N13" s="31">
        <v>10</v>
      </c>
      <c r="O13" s="32">
        <v>0</v>
      </c>
      <c r="P13" s="33" t="s">
        <v>32</v>
      </c>
      <c r="Q13" s="31">
        <v>9.9899999999999896</v>
      </c>
    </row>
    <row r="14" spans="2:18" x14ac:dyDescent="0.25">
      <c r="B14" s="27">
        <f>L!$E$18</f>
        <v>0</v>
      </c>
      <c r="C14" s="24">
        <v>4</v>
      </c>
      <c r="D14" s="23" t="s">
        <v>197</v>
      </c>
    </row>
    <row r="15" spans="2:18" ht="15.75" x14ac:dyDescent="0.25">
      <c r="B15" s="27">
        <f>L!$E$21</f>
        <v>0</v>
      </c>
      <c r="C15" s="24">
        <v>15</v>
      </c>
      <c r="D15" s="23" t="s">
        <v>198</v>
      </c>
      <c r="I15" s="20" t="s">
        <v>193</v>
      </c>
      <c r="J15" s="33" t="s">
        <v>199</v>
      </c>
    </row>
    <row r="16" spans="2:18" x14ac:dyDescent="0.25">
      <c r="B16" s="27">
        <f>L!$E$24</f>
        <v>0</v>
      </c>
      <c r="C16" s="24">
        <v>9</v>
      </c>
      <c r="D16" s="23" t="s">
        <v>200</v>
      </c>
    </row>
    <row r="17" spans="2:17" ht="15.75" customHeight="1" x14ac:dyDescent="0.3">
      <c r="B17" s="27"/>
      <c r="C17" s="24"/>
      <c r="I17" s="45" t="str">
        <f>IF(L17&gt;=90,"1",IF(L17&gt;=80,"2",IF(L17&gt;=70,"3",IF(L17&gt;=60,"4",IF(L17&gt;=50,"5",IF(L17&gt;=40,"6",IF(L17&gt;=30,"7",IF(L17&gt;=20,"8",IF(L17&gt;=10,"9","10")))))))))</f>
        <v>10</v>
      </c>
      <c r="J17" s="19" t="s">
        <v>181</v>
      </c>
      <c r="L17" s="46">
        <f>B3/C3*100</f>
        <v>0</v>
      </c>
    </row>
    <row r="18" spans="2:17" s="26" customFormat="1" ht="15.75" customHeight="1" x14ac:dyDescent="0.3">
      <c r="B18" s="25">
        <f>SUM(B19:B21)</f>
        <v>0</v>
      </c>
      <c r="C18" s="20">
        <v>40</v>
      </c>
      <c r="D18" s="19" t="s">
        <v>201</v>
      </c>
      <c r="I18" s="45" t="s">
        <v>21</v>
      </c>
      <c r="J18" s="23"/>
      <c r="L18" s="47"/>
      <c r="O18" s="48"/>
      <c r="Q18" s="48"/>
    </row>
    <row r="19" spans="2:17" ht="15.75" customHeight="1" x14ac:dyDescent="0.3">
      <c r="B19" s="27">
        <f>Q!$C$3</f>
        <v>0</v>
      </c>
      <c r="C19" s="24">
        <v>35</v>
      </c>
      <c r="D19" s="23" t="s">
        <v>202</v>
      </c>
      <c r="I19" s="45" t="str">
        <f>IF(L19&gt;=90,"1",IF(L19&gt;=80,"2",IF(L19&gt;=70,"3",IF(L19&gt;=60,"4",IF(L19&gt;=50,"5",IF(L19&gt;=40,"6",IF(L19&gt;=30,"7",IF(L19&gt;=20,"8",IF(L19&gt;=10,"9","10")))))))))</f>
        <v>10</v>
      </c>
      <c r="J19" s="19" t="s">
        <v>189</v>
      </c>
      <c r="L19" s="46">
        <f>B8/C8*100</f>
        <v>0</v>
      </c>
    </row>
    <row r="20" spans="2:17" s="33" customFormat="1" ht="15.75" customHeight="1" x14ac:dyDescent="0.3">
      <c r="B20" s="27">
        <f>Q!$C$16</f>
        <v>0</v>
      </c>
      <c r="C20" s="24">
        <v>2</v>
      </c>
      <c r="D20" s="23" t="s">
        <v>203</v>
      </c>
      <c r="I20" s="45" t="s">
        <v>21</v>
      </c>
      <c r="J20" s="26"/>
      <c r="L20" s="49"/>
      <c r="O20" s="31"/>
      <c r="Q20" s="31"/>
    </row>
    <row r="21" spans="2:17" ht="15.75" customHeight="1" x14ac:dyDescent="0.3">
      <c r="B21" s="27">
        <f>Q!$C$21</f>
        <v>0</v>
      </c>
      <c r="C21" s="24">
        <v>3</v>
      </c>
      <c r="D21" s="23" t="s">
        <v>204</v>
      </c>
      <c r="I21" s="45" t="str">
        <f>IF(L21&gt;=90,"1",IF(L21&gt;=80,"2",IF(L21&gt;=70,"3",IF(L21&gt;=60,"4",IF(L21&gt;=50,"5",IF(L21&gt;=40,"6",IF(L21&gt;=30,"7",IF(L21&gt;=20,"8",IF(L21&gt;=10,"9","10")))))))))</f>
        <v>10</v>
      </c>
      <c r="J21" s="19" t="s">
        <v>201</v>
      </c>
      <c r="L21" s="46">
        <f>B18/C18*100</f>
        <v>0</v>
      </c>
    </row>
    <row r="22" spans="2:17" x14ac:dyDescent="0.25">
      <c r="B22" s="27"/>
      <c r="C22" s="24"/>
    </row>
    <row r="23" spans="2:17" s="19" customFormat="1" ht="15.75" x14ac:dyDescent="0.25">
      <c r="B23" s="25">
        <f>'R'!$B$10</f>
        <v>0</v>
      </c>
      <c r="C23" s="20"/>
      <c r="D23" s="19" t="s">
        <v>205</v>
      </c>
      <c r="O23" s="20"/>
      <c r="Q23" s="20"/>
    </row>
  </sheetData>
  <sheetProtection sheet="1" objects="1" scenarios="1" selectLockedCells="1" selectUnlockedCells="1"/>
  <mergeCells count="6">
    <mergeCell ref="O3:Q3"/>
    <mergeCell ref="I6:K6"/>
    <mergeCell ref="I7:K9"/>
    <mergeCell ref="J10:J12"/>
    <mergeCell ref="H11:I11"/>
    <mergeCell ref="K11:L1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U21"/>
  <sheetViews>
    <sheetView zoomScale="130" zoomScaleNormal="130" workbookViewId="0">
      <selection activeCell="J6" sqref="J6"/>
    </sheetView>
  </sheetViews>
  <sheetFormatPr defaultRowHeight="15" x14ac:dyDescent="0.25"/>
  <cols>
    <col min="1" max="1" width="4.42578125" style="52" customWidth="1"/>
    <col min="2" max="8" width="9.140625" style="52"/>
    <col min="9" max="9" width="12.28515625" style="52" customWidth="1"/>
    <col min="10" max="16384" width="9.140625" style="52"/>
  </cols>
  <sheetData>
    <row r="1" spans="2:21" s="50" customFormat="1" ht="15.75" x14ac:dyDescent="0.25"/>
    <row r="2" spans="2:21" ht="18.75" x14ac:dyDescent="0.3">
      <c r="B2" s="51" t="s">
        <v>206</v>
      </c>
      <c r="K2" s="53"/>
      <c r="L2" s="53"/>
      <c r="M2" s="53"/>
      <c r="N2" s="53"/>
      <c r="O2" s="53"/>
      <c r="P2" s="53"/>
    </row>
    <row r="3" spans="2:21" x14ac:dyDescent="0.25">
      <c r="K3" s="53"/>
      <c r="L3" s="53"/>
      <c r="M3" s="53"/>
      <c r="N3" s="53"/>
      <c r="O3" s="53"/>
      <c r="P3" s="53"/>
    </row>
    <row r="4" spans="2:21" ht="18.75" x14ac:dyDescent="0.3">
      <c r="B4" s="51" t="s">
        <v>207</v>
      </c>
      <c r="I4" s="522" t="s">
        <v>208</v>
      </c>
      <c r="K4" s="54" t="s">
        <v>209</v>
      </c>
      <c r="L4" s="54"/>
      <c r="M4" s="54"/>
      <c r="N4" s="54"/>
      <c r="O4" s="54"/>
      <c r="P4" s="53"/>
    </row>
    <row r="5" spans="2:21" ht="15.75" thickBot="1" x14ac:dyDescent="0.3">
      <c r="I5" s="523"/>
      <c r="K5" s="54"/>
      <c r="L5" s="54"/>
      <c r="M5" s="54"/>
      <c r="N5" s="54"/>
      <c r="O5" s="54"/>
      <c r="P5" s="53"/>
    </row>
    <row r="6" spans="2:21" ht="19.5" thickBot="1" x14ac:dyDescent="0.35">
      <c r="B6" s="55">
        <f>W!$B$8</f>
        <v>0</v>
      </c>
      <c r="C6" s="51" t="s">
        <v>210</v>
      </c>
      <c r="I6" s="56">
        <f>B6/50</f>
        <v>0</v>
      </c>
      <c r="K6" s="57">
        <f>B8</f>
        <v>0</v>
      </c>
      <c r="L6" s="54" t="s">
        <v>211</v>
      </c>
      <c r="M6" s="54"/>
      <c r="N6" s="54"/>
      <c r="O6" s="54"/>
      <c r="P6" s="53"/>
    </row>
    <row r="7" spans="2:21" ht="16.5" thickBot="1" x14ac:dyDescent="0.3">
      <c r="F7" s="58"/>
      <c r="J7" s="50"/>
      <c r="K7" s="57">
        <f>B6*0.8</f>
        <v>0</v>
      </c>
      <c r="L7" s="54" t="s">
        <v>212</v>
      </c>
      <c r="M7" s="54"/>
      <c r="N7" s="59"/>
      <c r="O7" s="59"/>
      <c r="P7" s="60"/>
      <c r="U7" s="270">
        <v>-5.09</v>
      </c>
    </row>
    <row r="8" spans="2:21" ht="19.5" thickBot="1" x14ac:dyDescent="0.35">
      <c r="B8" s="55">
        <f>W!$B$18</f>
        <v>0</v>
      </c>
      <c r="C8" s="51" t="s">
        <v>213</v>
      </c>
      <c r="D8" s="61"/>
      <c r="E8" s="51"/>
      <c r="F8" s="58"/>
      <c r="I8" s="56">
        <f>B8/40</f>
        <v>0</v>
      </c>
      <c r="K8" s="57">
        <f>K6-K7</f>
        <v>0</v>
      </c>
      <c r="L8" s="62" t="s">
        <v>214</v>
      </c>
      <c r="M8" s="54"/>
      <c r="N8" s="54"/>
      <c r="O8" s="54"/>
      <c r="P8" s="63"/>
    </row>
    <row r="9" spans="2:21" ht="19.5" thickBot="1" x14ac:dyDescent="0.35">
      <c r="D9" s="61">
        <f>B8-D8</f>
        <v>0</v>
      </c>
      <c r="E9" s="51"/>
      <c r="F9" s="58"/>
      <c r="H9" s="64">
        <v>0.8</v>
      </c>
      <c r="K9" s="57">
        <f xml:space="preserve"> K8/2</f>
        <v>0</v>
      </c>
      <c r="L9" s="54" t="s">
        <v>215</v>
      </c>
      <c r="M9" s="54"/>
      <c r="N9" s="54"/>
      <c r="O9" s="54"/>
      <c r="P9" s="53"/>
    </row>
    <row r="10" spans="2:21" ht="19.5" thickBot="1" x14ac:dyDescent="0.35">
      <c r="B10" s="55">
        <f>K11</f>
        <v>0</v>
      </c>
      <c r="C10" s="51" t="s">
        <v>205</v>
      </c>
      <c r="F10" s="58"/>
      <c r="H10" s="64"/>
      <c r="I10" s="65"/>
      <c r="K10" s="66">
        <f>K8/-2</f>
        <v>0</v>
      </c>
      <c r="L10" s="54" t="s">
        <v>216</v>
      </c>
      <c r="M10" s="54"/>
      <c r="N10" s="54"/>
      <c r="O10" s="54"/>
      <c r="P10" s="53"/>
    </row>
    <row r="11" spans="2:21" x14ac:dyDescent="0.25">
      <c r="H11" s="64">
        <v>0.5</v>
      </c>
      <c r="I11" s="65"/>
      <c r="K11" s="57">
        <f>IF(K9&lt;K10,K9,K10)</f>
        <v>0</v>
      </c>
      <c r="L11" s="54" t="s">
        <v>205</v>
      </c>
      <c r="M11" s="54"/>
      <c r="N11" s="54"/>
      <c r="O11" s="54"/>
      <c r="P11" s="53"/>
    </row>
    <row r="12" spans="2:21" x14ac:dyDescent="0.25">
      <c r="H12" s="64"/>
      <c r="I12" s="65"/>
      <c r="K12" s="53"/>
      <c r="L12" s="53"/>
      <c r="M12" s="53"/>
      <c r="N12" s="53"/>
      <c r="O12" s="53"/>
      <c r="P12" s="53"/>
    </row>
    <row r="13" spans="2:21" x14ac:dyDescent="0.25">
      <c r="H13" s="64">
        <v>100</v>
      </c>
      <c r="I13" s="65"/>
      <c r="K13" s="53"/>
      <c r="L13" s="53"/>
      <c r="M13" s="53"/>
      <c r="N13" s="53"/>
      <c r="O13" s="53"/>
      <c r="P13" s="53"/>
    </row>
    <row r="14" spans="2:21" x14ac:dyDescent="0.25">
      <c r="I14" s="65"/>
      <c r="K14" s="53"/>
      <c r="L14" s="53"/>
      <c r="M14" s="53"/>
      <c r="N14" s="53"/>
      <c r="O14" s="53"/>
      <c r="P14" s="53"/>
    </row>
    <row r="15" spans="2:21" x14ac:dyDescent="0.25">
      <c r="F15" s="67"/>
      <c r="K15" s="53"/>
      <c r="L15" s="53"/>
      <c r="M15" s="53"/>
      <c r="N15" s="53"/>
      <c r="O15" s="53"/>
      <c r="P15" s="53"/>
    </row>
    <row r="16" spans="2:21" x14ac:dyDescent="0.25">
      <c r="K16" s="53"/>
      <c r="L16" s="53"/>
      <c r="M16" s="53"/>
      <c r="N16" s="53"/>
      <c r="O16" s="53"/>
      <c r="P16" s="53"/>
    </row>
    <row r="17" spans="6:16" x14ac:dyDescent="0.25">
      <c r="K17" s="53"/>
      <c r="L17" s="53"/>
      <c r="M17" s="53"/>
      <c r="N17" s="53"/>
      <c r="O17" s="53"/>
      <c r="P17" s="53"/>
    </row>
    <row r="18" spans="6:16" x14ac:dyDescent="0.25">
      <c r="F18" s="58"/>
      <c r="K18" s="53"/>
      <c r="L18" s="53"/>
      <c r="M18" s="53"/>
      <c r="N18" s="53"/>
      <c r="O18" s="53"/>
      <c r="P18" s="53"/>
    </row>
    <row r="19" spans="6:16" x14ac:dyDescent="0.25">
      <c r="F19" s="58"/>
    </row>
    <row r="20" spans="6:16" x14ac:dyDescent="0.25">
      <c r="F20" s="67"/>
    </row>
    <row r="21" spans="6:16" x14ac:dyDescent="0.25">
      <c r="F21" s="67" t="s">
        <v>21</v>
      </c>
    </row>
  </sheetData>
  <sheetProtection sheet="1" objects="1" scenarios="1" selectLockedCells="1" selectUnlockedCells="1"/>
  <mergeCells count="1">
    <mergeCell ref="I4:I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S23"/>
  <sheetViews>
    <sheetView zoomScale="150" zoomScaleNormal="150" workbookViewId="0">
      <selection activeCell="F6" sqref="F6"/>
    </sheetView>
  </sheetViews>
  <sheetFormatPr defaultRowHeight="15" x14ac:dyDescent="0.25"/>
  <cols>
    <col min="1" max="1" width="1.42578125" style="23" customWidth="1"/>
    <col min="2" max="2" width="9.140625" style="23"/>
    <col min="3" max="3" width="8.85546875" style="23" bestFit="1" customWidth="1"/>
    <col min="4" max="4" width="4.5703125" style="23" customWidth="1"/>
    <col min="5" max="9" width="9.140625" style="23"/>
    <col min="10" max="10" width="19.140625" style="23" bestFit="1" customWidth="1"/>
    <col min="11" max="14" width="9.140625" style="23"/>
    <col min="15" max="15" width="5.5703125" style="24" bestFit="1" customWidth="1"/>
    <col min="16" max="16" width="2.85546875" style="23" bestFit="1" customWidth="1"/>
    <col min="17" max="17" width="6" style="24" customWidth="1"/>
    <col min="18" max="18" width="9.140625" style="23"/>
    <col min="19" max="19" width="11.42578125" style="23" customWidth="1"/>
    <col min="20" max="16384" width="9.140625" style="23"/>
  </cols>
  <sheetData>
    <row r="1" spans="2:19" s="19" customFormat="1" ht="15.75" x14ac:dyDescent="0.25">
      <c r="B1" s="19" t="s">
        <v>177</v>
      </c>
      <c r="H1" s="538" t="s">
        <v>260</v>
      </c>
      <c r="I1" s="539"/>
      <c r="J1" s="539"/>
      <c r="K1" s="539"/>
      <c r="L1" s="540"/>
      <c r="N1" s="19" t="s">
        <v>178</v>
      </c>
      <c r="O1" s="190"/>
      <c r="Q1" s="190"/>
    </row>
    <row r="2" spans="2:19" ht="15.75" thickBot="1" x14ac:dyDescent="0.3">
      <c r="B2" s="21" t="s">
        <v>179</v>
      </c>
      <c r="C2" s="22" t="s">
        <v>180</v>
      </c>
      <c r="H2" s="541"/>
      <c r="I2" s="542"/>
      <c r="J2" s="542"/>
      <c r="K2" s="542"/>
      <c r="L2" s="543"/>
    </row>
    <row r="3" spans="2:19" s="26" customFormat="1" ht="16.5" thickBot="1" x14ac:dyDescent="0.3">
      <c r="B3" s="25">
        <f>SUM(B4:B6)</f>
        <v>0</v>
      </c>
      <c r="C3" s="190">
        <v>10</v>
      </c>
      <c r="D3" s="19" t="s">
        <v>181</v>
      </c>
      <c r="N3" s="190" t="s">
        <v>182</v>
      </c>
      <c r="O3" s="320" t="s">
        <v>183</v>
      </c>
      <c r="P3" s="321"/>
      <c r="Q3" s="321"/>
    </row>
    <row r="4" spans="2:19" x14ac:dyDescent="0.25">
      <c r="B4" s="27">
        <f>J!$E$3</f>
        <v>0</v>
      </c>
      <c r="C4" s="24">
        <v>2</v>
      </c>
      <c r="D4" s="23" t="s">
        <v>184</v>
      </c>
      <c r="H4" s="28"/>
      <c r="I4" s="29"/>
      <c r="J4" s="29"/>
      <c r="K4" s="29"/>
      <c r="L4" s="30"/>
      <c r="N4" s="31">
        <v>1</v>
      </c>
      <c r="O4" s="32">
        <v>90</v>
      </c>
      <c r="P4" s="33" t="s">
        <v>185</v>
      </c>
      <c r="Q4" s="31" t="s">
        <v>268</v>
      </c>
    </row>
    <row r="5" spans="2:19" s="33" customFormat="1" ht="15.75" x14ac:dyDescent="0.25">
      <c r="B5" s="27">
        <f>J!$E$4</f>
        <v>0</v>
      </c>
      <c r="C5" s="24">
        <v>3</v>
      </c>
      <c r="D5" s="23" t="s">
        <v>186</v>
      </c>
      <c r="H5" s="34"/>
      <c r="I5" s="35"/>
      <c r="J5" s="35"/>
      <c r="K5" s="35"/>
      <c r="L5" s="36"/>
      <c r="N5" s="31">
        <v>2</v>
      </c>
      <c r="O5" s="32">
        <v>80</v>
      </c>
      <c r="P5" s="33" t="s">
        <v>32</v>
      </c>
      <c r="Q5" s="31">
        <v>89.99</v>
      </c>
      <c r="R5" s="26" t="s">
        <v>21</v>
      </c>
    </row>
    <row r="6" spans="2:19" x14ac:dyDescent="0.25">
      <c r="B6" s="27">
        <f>J!$E$5</f>
        <v>0</v>
      </c>
      <c r="C6" s="24">
        <v>5</v>
      </c>
      <c r="D6" s="23" t="s">
        <v>187</v>
      </c>
      <c r="H6" s="37"/>
      <c r="I6" s="544" t="s">
        <v>271</v>
      </c>
      <c r="J6" s="544"/>
      <c r="K6" s="544"/>
      <c r="L6" s="38"/>
      <c r="N6" s="31">
        <v>3</v>
      </c>
      <c r="O6" s="32">
        <v>70</v>
      </c>
      <c r="P6" s="33" t="s">
        <v>32</v>
      </c>
      <c r="Q6" s="31">
        <v>79.989999999999995</v>
      </c>
    </row>
    <row r="7" spans="2:19" ht="15" customHeight="1" x14ac:dyDescent="0.25">
      <c r="B7" s="27"/>
      <c r="C7" s="24"/>
      <c r="H7" s="37"/>
      <c r="I7" s="323">
        <f>B3+B8+B18+B23</f>
        <v>0</v>
      </c>
      <c r="J7" s="324"/>
      <c r="K7" s="324"/>
      <c r="L7" s="38"/>
      <c r="N7" s="31">
        <v>4</v>
      </c>
      <c r="O7" s="32">
        <v>60</v>
      </c>
      <c r="P7" s="33" t="s">
        <v>32</v>
      </c>
      <c r="Q7" s="31">
        <v>69.989999999999995</v>
      </c>
    </row>
    <row r="8" spans="2:19" s="26" customFormat="1" ht="15.75" customHeight="1" x14ac:dyDescent="0.25">
      <c r="B8" s="25">
        <f>SUM(B9:B16)</f>
        <v>0</v>
      </c>
      <c r="C8" s="190">
        <f>SUM(C9:C16)</f>
        <v>50</v>
      </c>
      <c r="D8" s="19" t="s">
        <v>189</v>
      </c>
      <c r="H8" s="39"/>
      <c r="I8" s="324"/>
      <c r="J8" s="324"/>
      <c r="K8" s="324"/>
      <c r="L8" s="40"/>
      <c r="N8" s="190">
        <v>5</v>
      </c>
      <c r="O8" s="32">
        <v>50</v>
      </c>
      <c r="P8" s="33" t="s">
        <v>32</v>
      </c>
      <c r="Q8" s="31">
        <v>59.99</v>
      </c>
    </row>
    <row r="9" spans="2:19" ht="15" customHeight="1" x14ac:dyDescent="0.25">
      <c r="B9" s="27">
        <f>L!$G$3</f>
        <v>0</v>
      </c>
      <c r="C9" s="24">
        <v>10</v>
      </c>
      <c r="D9" s="23" t="s">
        <v>190</v>
      </c>
      <c r="H9" s="37"/>
      <c r="I9" s="324"/>
      <c r="J9" s="324"/>
      <c r="K9" s="324"/>
      <c r="L9" s="38"/>
      <c r="N9" s="31">
        <v>6</v>
      </c>
      <c r="O9" s="32">
        <v>40</v>
      </c>
      <c r="P9" s="33" t="s">
        <v>32</v>
      </c>
      <c r="Q9" s="31">
        <v>49.99</v>
      </c>
    </row>
    <row r="10" spans="2:19" s="33" customFormat="1" x14ac:dyDescent="0.25">
      <c r="B10" s="27">
        <f>L!$G$6</f>
        <v>0</v>
      </c>
      <c r="C10" s="24">
        <v>1</v>
      </c>
      <c r="D10" s="23" t="s">
        <v>191</v>
      </c>
      <c r="H10" s="34"/>
      <c r="I10" s="35"/>
      <c r="J10" s="325" t="str">
        <f>IF(I7&gt;=90,"1",IF(I7&gt;=80,"2",IF(I7&gt;=70,"3",IF(I7&gt;=60,"4",IF(I7&gt;=50,"5",IF(I7&gt;=40,"6",IF(I7&gt;=30,"7",IF(I7&gt;=20,"8",IF(I7&gt;=10,"9","10")))))))))</f>
        <v>10</v>
      </c>
      <c r="K10" s="35"/>
      <c r="L10" s="36"/>
      <c r="N10" s="31">
        <v>7</v>
      </c>
      <c r="O10" s="32">
        <v>30</v>
      </c>
      <c r="P10" s="33" t="s">
        <v>32</v>
      </c>
      <c r="Q10" s="31">
        <v>39.99</v>
      </c>
    </row>
    <row r="11" spans="2:19" ht="15.75" x14ac:dyDescent="0.25">
      <c r="B11" s="27">
        <f>L!$G$9</f>
        <v>0</v>
      </c>
      <c r="C11" s="24">
        <v>5</v>
      </c>
      <c r="D11" s="23" t="s">
        <v>192</v>
      </c>
      <c r="H11" s="327" t="s">
        <v>193</v>
      </c>
      <c r="I11" s="328"/>
      <c r="J11" s="326"/>
      <c r="K11" s="329" t="s">
        <v>194</v>
      </c>
      <c r="L11" s="330"/>
      <c r="N11" s="31">
        <v>8</v>
      </c>
      <c r="O11" s="32">
        <v>20</v>
      </c>
      <c r="P11" s="33" t="s">
        <v>32</v>
      </c>
      <c r="Q11" s="31">
        <v>29.99</v>
      </c>
    </row>
    <row r="12" spans="2:19" x14ac:dyDescent="0.25">
      <c r="B12" s="27">
        <f>L!$G$12</f>
        <v>0</v>
      </c>
      <c r="C12" s="24">
        <v>5</v>
      </c>
      <c r="D12" s="23" t="s">
        <v>195</v>
      </c>
      <c r="H12" s="37"/>
      <c r="I12" s="41"/>
      <c r="J12" s="326"/>
      <c r="K12" s="41"/>
      <c r="L12" s="38"/>
      <c r="N12" s="31">
        <v>9</v>
      </c>
      <c r="O12" s="32">
        <v>10</v>
      </c>
      <c r="P12" s="33" t="s">
        <v>32</v>
      </c>
      <c r="Q12" s="31">
        <v>19.989999999999998</v>
      </c>
    </row>
    <row r="13" spans="2:19" ht="15.75" thickBot="1" x14ac:dyDescent="0.3">
      <c r="B13" s="27">
        <f>L!$G$15</f>
        <v>0</v>
      </c>
      <c r="C13" s="24">
        <v>1</v>
      </c>
      <c r="D13" s="23" t="s">
        <v>196</v>
      </c>
      <c r="H13" s="42"/>
      <c r="I13" s="43"/>
      <c r="J13" s="43"/>
      <c r="K13" s="43"/>
      <c r="L13" s="44"/>
      <c r="N13" s="31">
        <v>10</v>
      </c>
      <c r="O13" s="32">
        <v>0</v>
      </c>
      <c r="P13" s="33" t="s">
        <v>32</v>
      </c>
      <c r="Q13" s="31">
        <v>9.9899999999999896</v>
      </c>
    </row>
    <row r="14" spans="2:19" ht="15.75" thickBot="1" x14ac:dyDescent="0.3">
      <c r="B14" s="27">
        <f>L!$G$18</f>
        <v>0</v>
      </c>
      <c r="C14" s="24">
        <v>4</v>
      </c>
      <c r="D14" s="23" t="s">
        <v>197</v>
      </c>
    </row>
    <row r="15" spans="2:19" ht="15.75" x14ac:dyDescent="0.25">
      <c r="B15" s="27">
        <f>L!$G$21</f>
        <v>0</v>
      </c>
      <c r="C15" s="24">
        <v>15</v>
      </c>
      <c r="D15" s="23" t="s">
        <v>198</v>
      </c>
      <c r="I15" s="190" t="s">
        <v>193</v>
      </c>
      <c r="J15" s="33" t="s">
        <v>199</v>
      </c>
      <c r="M15" s="19" t="s">
        <v>269</v>
      </c>
      <c r="O15" s="532" t="s">
        <v>270</v>
      </c>
      <c r="P15" s="533"/>
      <c r="Q15" s="533"/>
      <c r="R15" s="533"/>
      <c r="S15" s="534"/>
    </row>
    <row r="16" spans="2:19" x14ac:dyDescent="0.25">
      <c r="B16" s="27">
        <f>L!$G$24</f>
        <v>0</v>
      </c>
      <c r="C16" s="24">
        <v>9</v>
      </c>
      <c r="D16" s="23" t="s">
        <v>200</v>
      </c>
      <c r="O16" s="535"/>
      <c r="P16" s="536"/>
      <c r="Q16" s="536"/>
      <c r="R16" s="536"/>
      <c r="S16" s="537"/>
    </row>
    <row r="17" spans="2:19" ht="15.75" customHeight="1" x14ac:dyDescent="0.3">
      <c r="B17" s="27"/>
      <c r="C17" s="24"/>
      <c r="I17" s="45" t="str">
        <f>IF(L17&gt;=90,"1",IF(L17&gt;=80,"2",IF(L17&gt;=70,"3",IF(L17&gt;=60,"4",IF(L17&gt;=50,"5",IF(L17&gt;=40,"6",IF(L17&gt;=30,"7",IF(L17&gt;=20,"8",IF(L17&gt;=10,"9","10")))))))))</f>
        <v>10</v>
      </c>
      <c r="J17" s="19" t="s">
        <v>181</v>
      </c>
      <c r="L17" s="46">
        <f>B3/C3*100</f>
        <v>0</v>
      </c>
      <c r="M17" s="271" t="str">
        <f>A!$I$17</f>
        <v>10</v>
      </c>
      <c r="O17" s="528">
        <f>A!$I$7</f>
        <v>0</v>
      </c>
      <c r="P17" s="529"/>
      <c r="Q17" s="529"/>
      <c r="R17" s="529"/>
      <c r="S17" s="530"/>
    </row>
    <row r="18" spans="2:19" s="26" customFormat="1" ht="15.75" customHeight="1" x14ac:dyDescent="0.3">
      <c r="B18" s="25">
        <f>SUM(B19:B21)</f>
        <v>0</v>
      </c>
      <c r="C18" s="190">
        <v>40</v>
      </c>
      <c r="D18" s="19" t="s">
        <v>201</v>
      </c>
      <c r="I18" s="45" t="s">
        <v>21</v>
      </c>
      <c r="J18" s="23"/>
      <c r="L18" s="47"/>
      <c r="M18" s="271"/>
      <c r="O18" s="531"/>
      <c r="P18" s="529"/>
      <c r="Q18" s="529"/>
      <c r="R18" s="529"/>
      <c r="S18" s="530"/>
    </row>
    <row r="19" spans="2:19" ht="15.75" customHeight="1" x14ac:dyDescent="0.3">
      <c r="B19" s="27">
        <f>Q!$E$23</f>
        <v>0</v>
      </c>
      <c r="C19" s="24">
        <v>35</v>
      </c>
      <c r="D19" s="23" t="s">
        <v>202</v>
      </c>
      <c r="I19" s="45" t="str">
        <f>IF(L19&gt;=90,"1",IF(L19&gt;=80,"2",IF(L19&gt;=70,"3",IF(L19&gt;=60,"4",IF(L19&gt;=50,"5",IF(L19&gt;=40,"6",IF(L19&gt;=30,"7",IF(L19&gt;=20,"8",IF(L19&gt;=10,"9","10")))))))))</f>
        <v>10</v>
      </c>
      <c r="J19" s="19" t="s">
        <v>189</v>
      </c>
      <c r="L19" s="46">
        <f>B8/C8*100</f>
        <v>0</v>
      </c>
      <c r="M19" s="271" t="str">
        <f>A!$I$19</f>
        <v>10</v>
      </c>
      <c r="O19" s="272"/>
      <c r="P19" s="273"/>
      <c r="Q19" s="274"/>
      <c r="R19" s="526" t="str">
        <f>A!$J$10</f>
        <v>10</v>
      </c>
      <c r="S19" s="275"/>
    </row>
    <row r="20" spans="2:19" s="33" customFormat="1" ht="15.75" customHeight="1" x14ac:dyDescent="0.3">
      <c r="B20" s="27">
        <f>Q!$E$24</f>
        <v>0</v>
      </c>
      <c r="C20" s="24">
        <v>2</v>
      </c>
      <c r="D20" s="23" t="s">
        <v>203</v>
      </c>
      <c r="I20" s="45" t="s">
        <v>21</v>
      </c>
      <c r="J20" s="26"/>
      <c r="L20" s="49"/>
      <c r="M20" s="271"/>
      <c r="O20" s="524" t="s">
        <v>193</v>
      </c>
      <c r="P20" s="525"/>
      <c r="Q20" s="525"/>
      <c r="R20" s="526"/>
      <c r="S20" s="276" t="s">
        <v>194</v>
      </c>
    </row>
    <row r="21" spans="2:19" ht="15.75" customHeight="1" thickBot="1" x14ac:dyDescent="0.35">
      <c r="B21" s="27">
        <f>Q!$E$25</f>
        <v>0</v>
      </c>
      <c r="C21" s="24">
        <v>3</v>
      </c>
      <c r="D21" s="23" t="s">
        <v>204</v>
      </c>
      <c r="I21" s="45" t="str">
        <f>IF(L21&gt;=90,"1",IF(L21&gt;=80,"2",IF(L21&gt;=70,"3",IF(L21&gt;=60,"4",IF(L21&gt;=50,"5",IF(L21&gt;=40,"6",IF(L21&gt;=30,"7",IF(L21&gt;=20,"8",IF(L21&gt;=10,"9","10")))))))))</f>
        <v>10</v>
      </c>
      <c r="J21" s="19" t="s">
        <v>201</v>
      </c>
      <c r="L21" s="46">
        <f>B18/C18*100</f>
        <v>0</v>
      </c>
      <c r="M21" s="271" t="str">
        <f>A!$I$21</f>
        <v>10</v>
      </c>
      <c r="O21" s="277"/>
      <c r="P21" s="278"/>
      <c r="Q21" s="279"/>
      <c r="R21" s="527"/>
      <c r="S21" s="280"/>
    </row>
    <row r="22" spans="2:19" x14ac:dyDescent="0.25">
      <c r="B22" s="27"/>
      <c r="C22" s="24"/>
    </row>
    <row r="23" spans="2:19" s="19" customFormat="1" ht="15.75" x14ac:dyDescent="0.25">
      <c r="B23" s="25">
        <f>S!$B$10</f>
        <v>0</v>
      </c>
      <c r="C23" s="190"/>
      <c r="D23" s="19" t="s">
        <v>205</v>
      </c>
      <c r="O23" s="190"/>
      <c r="Q23" s="190"/>
    </row>
  </sheetData>
  <sheetProtection sheet="1" objects="1" scenarios="1" selectLockedCells="1" selectUnlockedCells="1"/>
  <mergeCells count="11">
    <mergeCell ref="O20:Q20"/>
    <mergeCell ref="R19:R21"/>
    <mergeCell ref="O17:S18"/>
    <mergeCell ref="O15:S16"/>
    <mergeCell ref="H1:L2"/>
    <mergeCell ref="O3:Q3"/>
    <mergeCell ref="I6:K6"/>
    <mergeCell ref="I7:K9"/>
    <mergeCell ref="J10:J12"/>
    <mergeCell ref="H11:I11"/>
    <mergeCell ref="K11:L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E22"/>
  <sheetViews>
    <sheetView zoomScale="130" zoomScaleNormal="130" workbookViewId="0">
      <selection activeCell="D14" sqref="D14:D15"/>
    </sheetView>
  </sheetViews>
  <sheetFormatPr defaultRowHeight="15" x14ac:dyDescent="0.25"/>
  <cols>
    <col min="1" max="1" width="3.85546875" style="70" customWidth="1"/>
    <col min="2" max="2" width="60.7109375" style="70" customWidth="1"/>
    <col min="3" max="5" width="15.7109375" style="70" customWidth="1"/>
    <col min="6" max="6" width="3.7109375" style="70" customWidth="1"/>
    <col min="7" max="16384" width="9.140625" style="70"/>
  </cols>
  <sheetData>
    <row r="1" spans="2:5" ht="15.75" thickBot="1" x14ac:dyDescent="0.3"/>
    <row r="2" spans="2:5" ht="16.5" thickBot="1" x14ac:dyDescent="0.3">
      <c r="B2" s="128" t="s">
        <v>25</v>
      </c>
      <c r="C2" s="92" t="s">
        <v>18</v>
      </c>
      <c r="D2" s="92" t="s">
        <v>0</v>
      </c>
      <c r="E2" s="92" t="s">
        <v>1</v>
      </c>
    </row>
    <row r="3" spans="2:5" ht="15.75" thickBot="1" x14ac:dyDescent="0.3">
      <c r="B3" s="72" t="s">
        <v>4</v>
      </c>
      <c r="C3" s="73"/>
      <c r="D3" s="74"/>
      <c r="E3" s="75"/>
    </row>
    <row r="4" spans="2:5" ht="15" customHeight="1" x14ac:dyDescent="0.25">
      <c r="B4" s="93" t="s">
        <v>76</v>
      </c>
      <c r="C4" s="333"/>
      <c r="D4" s="336"/>
      <c r="E4" s="333">
        <v>25</v>
      </c>
    </row>
    <row r="5" spans="2:5" ht="15" customHeight="1" x14ac:dyDescent="0.25">
      <c r="B5" s="94" t="s">
        <v>7</v>
      </c>
      <c r="C5" s="334"/>
      <c r="D5" s="337"/>
      <c r="E5" s="334"/>
    </row>
    <row r="6" spans="2:5" ht="15" customHeight="1" x14ac:dyDescent="0.25">
      <c r="B6" s="94" t="s">
        <v>2</v>
      </c>
      <c r="C6" s="334"/>
      <c r="D6" s="337"/>
      <c r="E6" s="334"/>
    </row>
    <row r="7" spans="2:5" ht="15.75" customHeight="1" thickBot="1" x14ac:dyDescent="0.3">
      <c r="B7" s="96" t="s">
        <v>3</v>
      </c>
      <c r="C7" s="335"/>
      <c r="D7" s="338"/>
      <c r="E7" s="335"/>
    </row>
    <row r="8" spans="2:5" ht="15.75" customHeight="1" thickBot="1" x14ac:dyDescent="0.3">
      <c r="B8" s="77" t="s">
        <v>11</v>
      </c>
      <c r="C8" s="78"/>
      <c r="D8" s="79"/>
      <c r="E8" s="80"/>
    </row>
    <row r="9" spans="2:5" ht="15.75" customHeight="1" x14ac:dyDescent="0.25">
      <c r="B9" s="95" t="s">
        <v>78</v>
      </c>
      <c r="C9" s="333"/>
      <c r="D9" s="336"/>
      <c r="E9" s="333">
        <v>25</v>
      </c>
    </row>
    <row r="10" spans="2:5" ht="15" customHeight="1" x14ac:dyDescent="0.25">
      <c r="B10" s="94" t="s">
        <v>5</v>
      </c>
      <c r="C10" s="334"/>
      <c r="D10" s="337"/>
      <c r="E10" s="334"/>
    </row>
    <row r="11" spans="2:5" ht="15" customHeight="1" x14ac:dyDescent="0.25">
      <c r="B11" s="94" t="s">
        <v>77</v>
      </c>
      <c r="C11" s="334"/>
      <c r="D11" s="337"/>
      <c r="E11" s="334"/>
    </row>
    <row r="12" spans="2:5" ht="15.75" customHeight="1" thickBot="1" x14ac:dyDescent="0.3">
      <c r="B12" s="96" t="s">
        <v>6</v>
      </c>
      <c r="C12" s="335"/>
      <c r="D12" s="338"/>
      <c r="E12" s="335"/>
    </row>
    <row r="13" spans="2:5" ht="15.75" customHeight="1" thickBot="1" x14ac:dyDescent="0.3">
      <c r="B13" s="77" t="s">
        <v>10</v>
      </c>
      <c r="C13" s="81"/>
      <c r="D13" s="79"/>
      <c r="E13" s="80"/>
    </row>
    <row r="14" spans="2:5" ht="15" customHeight="1" x14ac:dyDescent="0.25">
      <c r="B14" s="93" t="s">
        <v>8</v>
      </c>
      <c r="C14" s="333"/>
      <c r="D14" s="336"/>
      <c r="E14" s="333">
        <v>10</v>
      </c>
    </row>
    <row r="15" spans="2:5" ht="15.75" customHeight="1" thickBot="1" x14ac:dyDescent="0.3">
      <c r="B15" s="96" t="s">
        <v>9</v>
      </c>
      <c r="C15" s="335"/>
      <c r="D15" s="338"/>
      <c r="E15" s="335"/>
    </row>
    <row r="16" spans="2:5" ht="15.75" customHeight="1" x14ac:dyDescent="0.25">
      <c r="B16" s="331" t="s">
        <v>58</v>
      </c>
      <c r="C16" s="81"/>
      <c r="D16" s="79"/>
      <c r="E16" s="80"/>
    </row>
    <row r="17" spans="2:5" ht="15.75" customHeight="1" thickBot="1" x14ac:dyDescent="0.3">
      <c r="B17" s="332"/>
      <c r="C17" s="81"/>
      <c r="D17" s="79"/>
      <c r="E17" s="80"/>
    </row>
    <row r="18" spans="2:5" ht="15" customHeight="1" x14ac:dyDescent="0.25">
      <c r="B18" s="93" t="s">
        <v>12</v>
      </c>
      <c r="C18" s="333"/>
      <c r="D18" s="336"/>
      <c r="E18" s="333">
        <v>-20</v>
      </c>
    </row>
    <row r="19" spans="2:5" ht="15" customHeight="1" x14ac:dyDescent="0.25">
      <c r="B19" s="94" t="s">
        <v>13</v>
      </c>
      <c r="C19" s="334"/>
      <c r="D19" s="337"/>
      <c r="E19" s="334"/>
    </row>
    <row r="20" spans="2:5" ht="15" customHeight="1" x14ac:dyDescent="0.25">
      <c r="B20" s="94" t="s">
        <v>14</v>
      </c>
      <c r="C20" s="334"/>
      <c r="D20" s="337"/>
      <c r="E20" s="334"/>
    </row>
    <row r="21" spans="2:5" ht="15.75" customHeight="1" thickBot="1" x14ac:dyDescent="0.3">
      <c r="B21" s="96" t="s">
        <v>15</v>
      </c>
      <c r="C21" s="335"/>
      <c r="D21" s="338"/>
      <c r="E21" s="335"/>
    </row>
    <row r="22" spans="2:5" ht="21.75" thickBot="1" x14ac:dyDescent="0.3">
      <c r="B22" s="281" t="s">
        <v>16</v>
      </c>
      <c r="C22" s="82"/>
      <c r="D22" s="124">
        <f>SUM(D4:D21)</f>
        <v>0</v>
      </c>
      <c r="E22" s="145">
        <f>SUM(E4:E15)</f>
        <v>60</v>
      </c>
    </row>
  </sheetData>
  <sheetProtection sheet="1" objects="1" scenarios="1" selectLockedCells="1"/>
  <mergeCells count="13">
    <mergeCell ref="C9:C12"/>
    <mergeCell ref="D14:D15"/>
    <mergeCell ref="E14:E15"/>
    <mergeCell ref="C4:C7"/>
    <mergeCell ref="D4:D7"/>
    <mergeCell ref="E4:E7"/>
    <mergeCell ref="D9:D12"/>
    <mergeCell ref="E9:E12"/>
    <mergeCell ref="B16:B17"/>
    <mergeCell ref="C18:C21"/>
    <mergeCell ref="D18:D21"/>
    <mergeCell ref="E18:E21"/>
    <mergeCell ref="C14:C1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E22"/>
  <sheetViews>
    <sheetView zoomScale="130" zoomScaleNormal="130" workbookViewId="0">
      <selection activeCell="D14" sqref="D14:D17"/>
    </sheetView>
  </sheetViews>
  <sheetFormatPr defaultRowHeight="15" x14ac:dyDescent="0.25"/>
  <cols>
    <col min="1" max="1" width="3.5703125" style="70" customWidth="1"/>
    <col min="2" max="2" width="60.7109375" style="70" customWidth="1"/>
    <col min="3" max="5" width="15.7109375" style="70" customWidth="1"/>
    <col min="6" max="6" width="4.140625" style="70" customWidth="1"/>
    <col min="7" max="16384" width="9.140625" style="70"/>
  </cols>
  <sheetData>
    <row r="1" spans="2:5" ht="15.75" thickBot="1" x14ac:dyDescent="0.3"/>
    <row r="2" spans="2:5" ht="16.5" thickBot="1" x14ac:dyDescent="0.3">
      <c r="B2" s="128" t="s">
        <v>19</v>
      </c>
      <c r="C2" s="92" t="s">
        <v>18</v>
      </c>
      <c r="D2" s="92" t="s">
        <v>0</v>
      </c>
      <c r="E2" s="92" t="s">
        <v>1</v>
      </c>
    </row>
    <row r="3" spans="2:5" ht="15.75" thickBot="1" x14ac:dyDescent="0.3">
      <c r="B3" s="72" t="s">
        <v>20</v>
      </c>
      <c r="C3" s="73"/>
      <c r="D3" s="74"/>
      <c r="E3" s="75"/>
    </row>
    <row r="4" spans="2:5" ht="15" customHeight="1" x14ac:dyDescent="0.25">
      <c r="B4" s="339" t="s">
        <v>59</v>
      </c>
      <c r="C4" s="333"/>
      <c r="D4" s="336"/>
      <c r="E4" s="333">
        <v>10</v>
      </c>
    </row>
    <row r="5" spans="2:5" ht="15.75" customHeight="1" thickBot="1" x14ac:dyDescent="0.3">
      <c r="B5" s="340"/>
      <c r="C5" s="335"/>
      <c r="D5" s="338"/>
      <c r="E5" s="335"/>
    </row>
    <row r="6" spans="2:5" ht="15.75" customHeight="1" x14ac:dyDescent="0.25">
      <c r="B6" s="344" t="s">
        <v>62</v>
      </c>
      <c r="C6" s="85"/>
      <c r="D6" s="79"/>
      <c r="E6" s="80"/>
    </row>
    <row r="7" spans="2:5" ht="15.75" customHeight="1" thickBot="1" x14ac:dyDescent="0.3">
      <c r="B7" s="345"/>
      <c r="C7" s="78"/>
      <c r="D7" s="79"/>
      <c r="E7" s="80"/>
    </row>
    <row r="8" spans="2:5" ht="15.75" customHeight="1" x14ac:dyDescent="0.25">
      <c r="B8" s="341" t="s">
        <v>60</v>
      </c>
      <c r="C8" s="333" t="s">
        <v>21</v>
      </c>
      <c r="D8" s="336"/>
      <c r="E8" s="333">
        <v>5</v>
      </c>
    </row>
    <row r="9" spans="2:5" ht="15" customHeight="1" x14ac:dyDescent="0.25">
      <c r="B9" s="342"/>
      <c r="C9" s="334"/>
      <c r="D9" s="337"/>
      <c r="E9" s="334"/>
    </row>
    <row r="10" spans="2:5" ht="15" customHeight="1" x14ac:dyDescent="0.25">
      <c r="B10" s="342"/>
      <c r="C10" s="334"/>
      <c r="D10" s="337"/>
      <c r="E10" s="334"/>
    </row>
    <row r="11" spans="2:5" ht="15.75" customHeight="1" thickBot="1" x14ac:dyDescent="0.3">
      <c r="B11" s="343"/>
      <c r="C11" s="335"/>
      <c r="D11" s="338"/>
      <c r="E11" s="335"/>
    </row>
    <row r="12" spans="2:5" ht="15.75" customHeight="1" x14ac:dyDescent="0.25">
      <c r="B12" s="331" t="s">
        <v>63</v>
      </c>
      <c r="C12" s="86"/>
      <c r="D12" s="87"/>
      <c r="E12" s="88"/>
    </row>
    <row r="13" spans="2:5" ht="15.75" customHeight="1" thickBot="1" x14ac:dyDescent="0.3">
      <c r="B13" s="332"/>
      <c r="C13" s="81"/>
      <c r="D13" s="79"/>
      <c r="E13" s="80"/>
    </row>
    <row r="14" spans="2:5" ht="15" customHeight="1" x14ac:dyDescent="0.25">
      <c r="B14" s="341" t="s">
        <v>61</v>
      </c>
      <c r="C14" s="333"/>
      <c r="D14" s="336"/>
      <c r="E14" s="333">
        <v>5</v>
      </c>
    </row>
    <row r="15" spans="2:5" ht="15" customHeight="1" x14ac:dyDescent="0.25">
      <c r="B15" s="342"/>
      <c r="C15" s="334"/>
      <c r="D15" s="337"/>
      <c r="E15" s="334"/>
    </row>
    <row r="16" spans="2:5" ht="15" customHeight="1" x14ac:dyDescent="0.25">
      <c r="B16" s="342"/>
      <c r="C16" s="334"/>
      <c r="D16" s="337"/>
      <c r="E16" s="334"/>
    </row>
    <row r="17" spans="2:5" ht="15.75" customHeight="1" thickBot="1" x14ac:dyDescent="0.3">
      <c r="B17" s="343"/>
      <c r="C17" s="335"/>
      <c r="D17" s="338"/>
      <c r="E17" s="335"/>
    </row>
    <row r="18" spans="2:5" ht="15.75" customHeight="1" x14ac:dyDescent="0.25">
      <c r="B18" s="331" t="s">
        <v>22</v>
      </c>
      <c r="C18" s="81"/>
      <c r="D18" s="79"/>
      <c r="E18" s="80"/>
    </row>
    <row r="19" spans="2:5" ht="15.75" customHeight="1" thickBot="1" x14ac:dyDescent="0.3">
      <c r="B19" s="346"/>
      <c r="C19" s="81"/>
      <c r="D19" s="79"/>
      <c r="E19" s="80"/>
    </row>
    <row r="20" spans="2:5" ht="15" customHeight="1" x14ac:dyDescent="0.25">
      <c r="B20" s="339" t="s">
        <v>23</v>
      </c>
      <c r="C20" s="333"/>
      <c r="D20" s="336"/>
      <c r="E20" s="333">
        <v>-10</v>
      </c>
    </row>
    <row r="21" spans="2:5" ht="15.75" customHeight="1" thickBot="1" x14ac:dyDescent="0.3">
      <c r="B21" s="347"/>
      <c r="C21" s="335"/>
      <c r="D21" s="338"/>
      <c r="E21" s="335"/>
    </row>
    <row r="22" spans="2:5" ht="21.75" thickBot="1" x14ac:dyDescent="0.3">
      <c r="B22" s="281" t="s">
        <v>24</v>
      </c>
      <c r="C22" s="82"/>
      <c r="D22" s="124">
        <f>SUM(D4:D21)</f>
        <v>0</v>
      </c>
      <c r="E22" s="145">
        <f>SUM(E4:E17)</f>
        <v>20</v>
      </c>
    </row>
  </sheetData>
  <sheetProtection sheet="1" objects="1" scenarios="1" selectLockedCells="1"/>
  <mergeCells count="19">
    <mergeCell ref="C20:C21"/>
    <mergeCell ref="D20:D21"/>
    <mergeCell ref="E20:E21"/>
    <mergeCell ref="B18:B19"/>
    <mergeCell ref="B20:B21"/>
    <mergeCell ref="C14:C17"/>
    <mergeCell ref="D14:D17"/>
    <mergeCell ref="E14:E17"/>
    <mergeCell ref="B4:B5"/>
    <mergeCell ref="B8:B11"/>
    <mergeCell ref="B14:B17"/>
    <mergeCell ref="B6:B7"/>
    <mergeCell ref="B12:B13"/>
    <mergeCell ref="C4:C5"/>
    <mergeCell ref="D4:D5"/>
    <mergeCell ref="E4:E5"/>
    <mergeCell ref="C8:C11"/>
    <mergeCell ref="D8:D11"/>
    <mergeCell ref="E8:E1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E8"/>
  <sheetViews>
    <sheetView zoomScale="130" zoomScaleNormal="130" workbookViewId="0">
      <selection activeCell="D4" sqref="D4:D7"/>
    </sheetView>
  </sheetViews>
  <sheetFormatPr defaultRowHeight="15" x14ac:dyDescent="0.25"/>
  <cols>
    <col min="1" max="1" width="3.85546875" style="70" customWidth="1"/>
    <col min="2" max="2" width="60.7109375" style="70" customWidth="1"/>
    <col min="3" max="5" width="15.7109375" style="70" customWidth="1"/>
    <col min="6" max="6" width="4.7109375" style="70" customWidth="1"/>
    <col min="7" max="16384" width="9.140625" style="70"/>
  </cols>
  <sheetData>
    <row r="1" spans="2:5" ht="15.75" thickBot="1" x14ac:dyDescent="0.3"/>
    <row r="2" spans="2:5" ht="16.5" thickBot="1" x14ac:dyDescent="0.3">
      <c r="B2" s="128" t="s">
        <v>26</v>
      </c>
      <c r="C2" s="71"/>
      <c r="D2" s="71" t="s">
        <v>0</v>
      </c>
      <c r="E2" s="71" t="s">
        <v>1</v>
      </c>
    </row>
    <row r="3" spans="2:5" ht="15.75" thickBot="1" x14ac:dyDescent="0.3">
      <c r="B3" s="72" t="s">
        <v>27</v>
      </c>
      <c r="C3" s="73"/>
      <c r="D3" s="74"/>
      <c r="E3" s="75"/>
    </row>
    <row r="4" spans="2:5" ht="15" customHeight="1" x14ac:dyDescent="0.25">
      <c r="B4" s="341" t="s">
        <v>28</v>
      </c>
      <c r="C4" s="333"/>
      <c r="D4" s="336"/>
      <c r="E4" s="333">
        <v>20</v>
      </c>
    </row>
    <row r="5" spans="2:5" ht="15" customHeight="1" x14ac:dyDescent="0.25">
      <c r="B5" s="348"/>
      <c r="C5" s="334"/>
      <c r="D5" s="337"/>
      <c r="E5" s="334"/>
    </row>
    <row r="6" spans="2:5" ht="15" customHeight="1" x14ac:dyDescent="0.25">
      <c r="B6" s="348"/>
      <c r="C6" s="334"/>
      <c r="D6" s="337"/>
      <c r="E6" s="334"/>
    </row>
    <row r="7" spans="2:5" ht="15.75" customHeight="1" thickBot="1" x14ac:dyDescent="0.3">
      <c r="B7" s="349"/>
      <c r="C7" s="335"/>
      <c r="D7" s="338"/>
      <c r="E7" s="335"/>
    </row>
    <row r="8" spans="2:5" ht="21.75" thickBot="1" x14ac:dyDescent="0.3">
      <c r="B8" s="281" t="s">
        <v>29</v>
      </c>
      <c r="C8" s="82"/>
      <c r="D8" s="124">
        <f>SUM(D4:D7)</f>
        <v>0</v>
      </c>
      <c r="E8" s="145">
        <f>SUM(E4:E7)</f>
        <v>20</v>
      </c>
    </row>
  </sheetData>
  <sheetProtection sheet="1" objects="1" scenarios="1" selectLockedCells="1"/>
  <mergeCells count="4">
    <mergeCell ref="B4:B7"/>
    <mergeCell ref="C4:C7"/>
    <mergeCell ref="D4:D7"/>
    <mergeCell ref="E4:E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J25"/>
  <sheetViews>
    <sheetView zoomScale="130" zoomScaleNormal="130" workbookViewId="0">
      <selection activeCell="E20" sqref="E20"/>
    </sheetView>
  </sheetViews>
  <sheetFormatPr defaultRowHeight="15" x14ac:dyDescent="0.25"/>
  <cols>
    <col min="1" max="1" width="4.28515625" style="70" customWidth="1"/>
    <col min="2" max="2" width="60.7109375" style="70" customWidth="1"/>
    <col min="3" max="5" width="15.7109375" style="70" customWidth="1"/>
    <col min="6" max="6" width="5" style="70" customWidth="1"/>
    <col min="7" max="16384" width="9.140625" style="70"/>
  </cols>
  <sheetData>
    <row r="1" spans="2:10" ht="15.75" thickBot="1" x14ac:dyDescent="0.3"/>
    <row r="2" spans="2:10" ht="16.5" thickBot="1" x14ac:dyDescent="0.3">
      <c r="B2" s="127" t="s">
        <v>240</v>
      </c>
      <c r="C2" s="146" t="s">
        <v>0</v>
      </c>
      <c r="D2" s="146" t="s">
        <v>1</v>
      </c>
      <c r="E2" s="205" t="s">
        <v>17</v>
      </c>
      <c r="G2" s="368" t="s">
        <v>261</v>
      </c>
      <c r="H2" s="369"/>
      <c r="I2" s="373" t="s">
        <v>262</v>
      </c>
      <c r="J2" s="374"/>
    </row>
    <row r="3" spans="2:10" ht="16.5" thickBot="1" x14ac:dyDescent="0.3">
      <c r="B3" s="128" t="s">
        <v>25</v>
      </c>
      <c r="C3" s="138"/>
      <c r="D3" s="125"/>
      <c r="E3" s="126"/>
      <c r="G3" s="370"/>
      <c r="H3" s="371"/>
      <c r="I3" s="375"/>
      <c r="J3" s="376"/>
    </row>
    <row r="4" spans="2:10" ht="15.75" customHeight="1" x14ac:dyDescent="0.25">
      <c r="B4" s="132" t="s">
        <v>4</v>
      </c>
      <c r="C4" s="139">
        <f>B!D4</f>
        <v>0</v>
      </c>
      <c r="D4" s="142">
        <f>B!E4</f>
        <v>25</v>
      </c>
      <c r="E4" s="254"/>
      <c r="G4" s="372">
        <f>A!$I$7</f>
        <v>0</v>
      </c>
      <c r="H4" s="365"/>
      <c r="I4" s="372">
        <f>W!$I$7</f>
        <v>0</v>
      </c>
      <c r="J4" s="365"/>
    </row>
    <row r="5" spans="2:10" ht="15.75" customHeight="1" thickBot="1" x14ac:dyDescent="0.3">
      <c r="B5" s="133" t="s">
        <v>11</v>
      </c>
      <c r="C5" s="140">
        <f>B!D9</f>
        <v>0</v>
      </c>
      <c r="D5" s="143">
        <f>B!E9</f>
        <v>25</v>
      </c>
      <c r="E5" s="255"/>
      <c r="G5" s="366"/>
      <c r="H5" s="367"/>
      <c r="I5" s="366"/>
      <c r="J5" s="367"/>
    </row>
    <row r="6" spans="2:10" ht="15.75" customHeight="1" x14ac:dyDescent="0.25">
      <c r="B6" s="134" t="s">
        <v>10</v>
      </c>
      <c r="C6" s="140">
        <f>B!D14</f>
        <v>0</v>
      </c>
      <c r="D6" s="143">
        <f>B!E14</f>
        <v>10</v>
      </c>
      <c r="E6" s="255"/>
      <c r="G6" s="368" t="s">
        <v>263</v>
      </c>
      <c r="H6" s="369"/>
      <c r="I6" s="373" t="s">
        <v>264</v>
      </c>
      <c r="J6" s="374"/>
    </row>
    <row r="7" spans="2:10" ht="15.75" customHeight="1" thickBot="1" x14ac:dyDescent="0.3">
      <c r="B7" s="357" t="s">
        <v>58</v>
      </c>
      <c r="C7" s="361">
        <f>B!D18</f>
        <v>0</v>
      </c>
      <c r="D7" s="355">
        <f>B!E18</f>
        <v>-20</v>
      </c>
      <c r="E7" s="353"/>
      <c r="G7" s="370"/>
      <c r="H7" s="371"/>
      <c r="I7" s="375"/>
      <c r="J7" s="376"/>
    </row>
    <row r="8" spans="2:10" ht="15.75" customHeight="1" thickBot="1" x14ac:dyDescent="0.3">
      <c r="B8" s="358"/>
      <c r="C8" s="362"/>
      <c r="D8" s="360"/>
      <c r="E8" s="359"/>
      <c r="G8" s="364" t="str">
        <f>A!$J$10</f>
        <v>10</v>
      </c>
      <c r="H8" s="365"/>
      <c r="I8" s="364" t="str">
        <f>W!$J$10</f>
        <v>10</v>
      </c>
      <c r="J8" s="365"/>
    </row>
    <row r="9" spans="2:10" ht="15.75" customHeight="1" thickBot="1" x14ac:dyDescent="0.3">
      <c r="B9" s="89" t="s">
        <v>64</v>
      </c>
      <c r="C9" s="141">
        <f>B!D22</f>
        <v>0</v>
      </c>
      <c r="D9" s="144">
        <f>B!E22</f>
        <v>60</v>
      </c>
      <c r="E9" s="144">
        <f>SUM(E4:E8)</f>
        <v>0</v>
      </c>
      <c r="G9" s="366"/>
      <c r="H9" s="367"/>
      <c r="I9" s="366"/>
      <c r="J9" s="367"/>
    </row>
    <row r="10" spans="2:10" ht="16.5" customHeight="1" thickBot="1" x14ac:dyDescent="0.3">
      <c r="B10" s="127" t="s">
        <v>19</v>
      </c>
      <c r="C10" s="199"/>
      <c r="D10" s="200"/>
      <c r="E10" s="201"/>
    </row>
    <row r="11" spans="2:10" ht="15.75" customHeight="1" x14ac:dyDescent="0.25">
      <c r="B11" s="135" t="s">
        <v>20</v>
      </c>
      <c r="C11" s="139">
        <f>'C'!D4</f>
        <v>0</v>
      </c>
      <c r="D11" s="142">
        <f>'C'!E4</f>
        <v>10</v>
      </c>
      <c r="E11" s="254"/>
    </row>
    <row r="12" spans="2:10" ht="15.75" customHeight="1" x14ac:dyDescent="0.25">
      <c r="B12" s="350" t="s">
        <v>62</v>
      </c>
      <c r="C12" s="361">
        <f>'C'!D8</f>
        <v>0</v>
      </c>
      <c r="D12" s="355">
        <f>'C'!E8</f>
        <v>5</v>
      </c>
      <c r="E12" s="353"/>
    </row>
    <row r="13" spans="2:10" ht="15.75" customHeight="1" x14ac:dyDescent="0.25">
      <c r="B13" s="351"/>
      <c r="C13" s="363"/>
      <c r="D13" s="356"/>
      <c r="E13" s="354"/>
    </row>
    <row r="14" spans="2:10" ht="15.75" customHeight="1" x14ac:dyDescent="0.25">
      <c r="B14" s="350" t="s">
        <v>63</v>
      </c>
      <c r="C14" s="361">
        <f>'C'!D14</f>
        <v>0</v>
      </c>
      <c r="D14" s="355">
        <f>'C'!E14</f>
        <v>5</v>
      </c>
      <c r="E14" s="353"/>
    </row>
    <row r="15" spans="2:10" ht="15.75" customHeight="1" x14ac:dyDescent="0.25">
      <c r="B15" s="352"/>
      <c r="C15" s="363"/>
      <c r="D15" s="356"/>
      <c r="E15" s="354"/>
    </row>
    <row r="16" spans="2:10" ht="15.75" customHeight="1" x14ac:dyDescent="0.25">
      <c r="B16" s="357" t="s">
        <v>22</v>
      </c>
      <c r="C16" s="361">
        <f>'C'!D20</f>
        <v>0</v>
      </c>
      <c r="D16" s="355">
        <f>'C'!E20</f>
        <v>-10</v>
      </c>
      <c r="E16" s="353"/>
    </row>
    <row r="17" spans="2:5" ht="15.75" customHeight="1" thickBot="1" x14ac:dyDescent="0.3">
      <c r="B17" s="358"/>
      <c r="C17" s="362"/>
      <c r="D17" s="360"/>
      <c r="E17" s="359"/>
    </row>
    <row r="18" spans="2:5" ht="15.75" customHeight="1" thickBot="1" x14ac:dyDescent="0.3">
      <c r="B18" s="89" t="s">
        <v>65</v>
      </c>
      <c r="C18" s="141">
        <f>'C'!D22</f>
        <v>0</v>
      </c>
      <c r="D18" s="144">
        <f>'C'!E22</f>
        <v>20</v>
      </c>
      <c r="E18" s="144">
        <f>SUM(E11:E17)</f>
        <v>0</v>
      </c>
    </row>
    <row r="19" spans="2:5" ht="16.5" thickBot="1" x14ac:dyDescent="0.3">
      <c r="B19" s="129" t="s">
        <v>26</v>
      </c>
      <c r="C19" s="199"/>
      <c r="D19" s="200"/>
      <c r="E19" s="201"/>
    </row>
    <row r="20" spans="2:5" ht="15.75" customHeight="1" thickBot="1" x14ac:dyDescent="0.3">
      <c r="B20" s="136" t="s">
        <v>27</v>
      </c>
      <c r="C20" s="124">
        <f>D!D4</f>
        <v>0</v>
      </c>
      <c r="D20" s="145">
        <f>D!E4</f>
        <v>20</v>
      </c>
      <c r="E20" s="256"/>
    </row>
    <row r="21" spans="2:5" ht="15.75" customHeight="1" thickBot="1" x14ac:dyDescent="0.3">
      <c r="B21" s="137" t="s">
        <v>66</v>
      </c>
      <c r="C21" s="124">
        <f>D!D8</f>
        <v>0</v>
      </c>
      <c r="D21" s="145">
        <f>D!E8</f>
        <v>20</v>
      </c>
      <c r="E21" s="145">
        <f>E20</f>
        <v>0</v>
      </c>
    </row>
    <row r="22" spans="2:5" ht="15.75" thickBot="1" x14ac:dyDescent="0.3">
      <c r="C22" s="202"/>
      <c r="D22" s="203"/>
      <c r="E22" s="203"/>
    </row>
    <row r="23" spans="2:5" ht="21.75" thickBot="1" x14ac:dyDescent="0.3">
      <c r="B23" s="147" t="s">
        <v>67</v>
      </c>
      <c r="C23" s="130">
        <f>C9+C18+C21</f>
        <v>0</v>
      </c>
      <c r="D23" s="123">
        <f>D9+D18+D21</f>
        <v>100</v>
      </c>
      <c r="E23" s="145">
        <f>E9+E18+E21</f>
        <v>0</v>
      </c>
    </row>
    <row r="24" spans="2:5" ht="15.75" thickBot="1" x14ac:dyDescent="0.3">
      <c r="B24" s="73"/>
      <c r="C24" s="197">
        <v>2</v>
      </c>
      <c r="D24" s="197">
        <v>2</v>
      </c>
      <c r="E24" s="198">
        <v>2</v>
      </c>
    </row>
    <row r="25" spans="2:5" ht="21.75" thickBot="1" x14ac:dyDescent="0.3">
      <c r="B25" s="282" t="s">
        <v>254</v>
      </c>
      <c r="C25" s="131">
        <f>C24*(C23/100)</f>
        <v>0</v>
      </c>
      <c r="D25" s="172">
        <f>D24*(D23/100)</f>
        <v>2</v>
      </c>
      <c r="E25" s="124">
        <f>E24*(E23/100)</f>
        <v>0</v>
      </c>
    </row>
  </sheetData>
  <sheetProtection sheet="1" objects="1" scenarios="1" selectLockedCells="1"/>
  <mergeCells count="24">
    <mergeCell ref="G8:H9"/>
    <mergeCell ref="I8:J9"/>
    <mergeCell ref="G2:H3"/>
    <mergeCell ref="G4:H5"/>
    <mergeCell ref="I2:J3"/>
    <mergeCell ref="I4:J5"/>
    <mergeCell ref="G6:H7"/>
    <mergeCell ref="I6:J7"/>
    <mergeCell ref="B16:B17"/>
    <mergeCell ref="C16:C17"/>
    <mergeCell ref="D16:D17"/>
    <mergeCell ref="E16:E17"/>
    <mergeCell ref="C14:C15"/>
    <mergeCell ref="B12:B13"/>
    <mergeCell ref="B14:B15"/>
    <mergeCell ref="E14:E15"/>
    <mergeCell ref="D14:D15"/>
    <mergeCell ref="B7:B8"/>
    <mergeCell ref="E7:E8"/>
    <mergeCell ref="D7:D8"/>
    <mergeCell ref="C7:C8"/>
    <mergeCell ref="E12:E13"/>
    <mergeCell ref="D12:D13"/>
    <mergeCell ref="C12:C1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H34"/>
  <sheetViews>
    <sheetView zoomScale="120" zoomScaleNormal="120" workbookViewId="0">
      <selection activeCell="J15" sqref="J15"/>
    </sheetView>
  </sheetViews>
  <sheetFormatPr defaultRowHeight="15" x14ac:dyDescent="0.25"/>
  <cols>
    <col min="1" max="2" width="9.140625" style="70"/>
    <col min="3" max="3" width="2.85546875" style="70" bestFit="1" customWidth="1"/>
    <col min="4" max="5" width="9.140625" style="70"/>
    <col min="6" max="6" width="4.7109375" style="251" customWidth="1"/>
    <col min="7" max="7" width="18.5703125" style="70" bestFit="1" customWidth="1"/>
    <col min="8" max="16384" width="9.140625" style="70"/>
  </cols>
  <sheetData>
    <row r="1" spans="2:8" ht="15.75" x14ac:dyDescent="0.25">
      <c r="B1" s="377" t="s">
        <v>273</v>
      </c>
      <c r="C1" s="377"/>
      <c r="D1" s="377"/>
      <c r="E1" s="377"/>
      <c r="F1" s="377"/>
      <c r="G1" s="377"/>
    </row>
    <row r="2" spans="2:8" x14ac:dyDescent="0.25">
      <c r="B2" s="378" t="s">
        <v>274</v>
      </c>
      <c r="C2" s="378"/>
      <c r="D2" s="378"/>
      <c r="E2" s="378"/>
      <c r="F2" s="378"/>
      <c r="G2" s="378"/>
    </row>
    <row r="3" spans="2:8" ht="15.75" thickBot="1" x14ac:dyDescent="0.3">
      <c r="B3" s="378" t="s">
        <v>277</v>
      </c>
      <c r="C3" s="378"/>
      <c r="D3" s="378"/>
      <c r="E3" s="378"/>
      <c r="F3" s="378"/>
      <c r="G3" s="378"/>
    </row>
    <row r="4" spans="2:8" x14ac:dyDescent="0.25">
      <c r="B4" s="393" t="s">
        <v>33</v>
      </c>
      <c r="C4" s="394"/>
      <c r="D4" s="395"/>
      <c r="E4" s="383" t="s">
        <v>275</v>
      </c>
      <c r="F4" s="389" t="s">
        <v>34</v>
      </c>
      <c r="G4" s="390"/>
    </row>
    <row r="5" spans="2:8" ht="15.75" thickBot="1" x14ac:dyDescent="0.3">
      <c r="B5" s="396"/>
      <c r="C5" s="397"/>
      <c r="D5" s="398"/>
      <c r="E5" s="384"/>
      <c r="F5" s="391"/>
      <c r="G5" s="392"/>
    </row>
    <row r="6" spans="2:8" x14ac:dyDescent="0.25">
      <c r="B6" s="284">
        <v>0</v>
      </c>
      <c r="C6" s="285" t="s">
        <v>32</v>
      </c>
      <c r="D6" s="286">
        <v>730</v>
      </c>
      <c r="E6" s="297">
        <f>D6/365/24</f>
        <v>8.3333333333333329E-2</v>
      </c>
      <c r="F6" s="300">
        <v>1</v>
      </c>
      <c r="G6" s="301"/>
    </row>
    <row r="7" spans="2:8" x14ac:dyDescent="0.25">
      <c r="B7" s="287">
        <v>731</v>
      </c>
      <c r="C7" s="288" t="s">
        <v>32</v>
      </c>
      <c r="D7" s="289">
        <v>10000</v>
      </c>
      <c r="E7" s="298">
        <f t="shared" ref="E7:E14" si="0">D7/365/24</f>
        <v>1.1415525114155252</v>
      </c>
      <c r="F7" s="302">
        <v>2</v>
      </c>
      <c r="G7" s="303"/>
    </row>
    <row r="8" spans="2:8" x14ac:dyDescent="0.25">
      <c r="B8" s="290">
        <v>10001</v>
      </c>
      <c r="C8" s="288" t="s">
        <v>32</v>
      </c>
      <c r="D8" s="289">
        <v>25000</v>
      </c>
      <c r="E8" s="298">
        <f t="shared" si="0"/>
        <v>2.8538812785388128</v>
      </c>
      <c r="F8" s="302">
        <v>4</v>
      </c>
      <c r="G8" s="303" t="s">
        <v>38</v>
      </c>
    </row>
    <row r="9" spans="2:8" x14ac:dyDescent="0.25">
      <c r="B9" s="290">
        <v>25001</v>
      </c>
      <c r="C9" s="288" t="s">
        <v>32</v>
      </c>
      <c r="D9" s="289">
        <v>50000</v>
      </c>
      <c r="E9" s="298">
        <f t="shared" si="0"/>
        <v>5.7077625570776256</v>
      </c>
      <c r="F9" s="302">
        <v>5</v>
      </c>
      <c r="G9" s="303" t="s">
        <v>38</v>
      </c>
    </row>
    <row r="10" spans="2:8" x14ac:dyDescent="0.25">
      <c r="B10" s="290">
        <v>50001</v>
      </c>
      <c r="C10" s="288" t="s">
        <v>32</v>
      </c>
      <c r="D10" s="289">
        <v>100000</v>
      </c>
      <c r="E10" s="298">
        <f t="shared" si="0"/>
        <v>11.415525114155251</v>
      </c>
      <c r="F10" s="302">
        <v>6</v>
      </c>
      <c r="G10" s="303" t="s">
        <v>38</v>
      </c>
    </row>
    <row r="11" spans="2:8" x14ac:dyDescent="0.25">
      <c r="B11" s="290">
        <v>100001</v>
      </c>
      <c r="C11" s="288" t="s">
        <v>32</v>
      </c>
      <c r="D11" s="289">
        <v>150000</v>
      </c>
      <c r="E11" s="298">
        <f t="shared" si="0"/>
        <v>17.123287671232877</v>
      </c>
      <c r="F11" s="302">
        <v>7</v>
      </c>
      <c r="G11" s="303" t="s">
        <v>38</v>
      </c>
    </row>
    <row r="12" spans="2:8" x14ac:dyDescent="0.25">
      <c r="B12" s="290">
        <v>150001</v>
      </c>
      <c r="C12" s="288" t="s">
        <v>32</v>
      </c>
      <c r="D12" s="289">
        <v>200000</v>
      </c>
      <c r="E12" s="298">
        <f t="shared" si="0"/>
        <v>22.831050228310502</v>
      </c>
      <c r="F12" s="302">
        <v>8</v>
      </c>
      <c r="G12" s="303" t="s">
        <v>38</v>
      </c>
    </row>
    <row r="13" spans="2:8" x14ac:dyDescent="0.25">
      <c r="B13" s="290">
        <v>200001</v>
      </c>
      <c r="C13" s="288" t="s">
        <v>32</v>
      </c>
      <c r="D13" s="289">
        <v>250000</v>
      </c>
      <c r="E13" s="298">
        <f t="shared" si="0"/>
        <v>28.538812785388128</v>
      </c>
      <c r="F13" s="302">
        <v>9</v>
      </c>
      <c r="G13" s="303" t="s">
        <v>38</v>
      </c>
    </row>
    <row r="14" spans="2:8" x14ac:dyDescent="0.25">
      <c r="B14" s="290">
        <v>250001</v>
      </c>
      <c r="C14" s="288" t="s">
        <v>32</v>
      </c>
      <c r="D14" s="289">
        <v>300000</v>
      </c>
      <c r="E14" s="298">
        <f t="shared" si="0"/>
        <v>34.246575342465754</v>
      </c>
      <c r="F14" s="302">
        <v>10</v>
      </c>
      <c r="G14" s="303" t="s">
        <v>38</v>
      </c>
    </row>
    <row r="15" spans="2:8" ht="15.75" thickBot="1" x14ac:dyDescent="0.3">
      <c r="B15" s="291" t="s">
        <v>39</v>
      </c>
      <c r="C15" s="292" t="s">
        <v>21</v>
      </c>
      <c r="D15" s="293">
        <v>300000</v>
      </c>
      <c r="E15" s="299"/>
      <c r="F15" s="304">
        <v>11</v>
      </c>
      <c r="G15" s="305" t="s">
        <v>38</v>
      </c>
      <c r="H15" s="70" t="s">
        <v>21</v>
      </c>
    </row>
    <row r="17" spans="2:7" ht="15.75" x14ac:dyDescent="0.25">
      <c r="B17" s="377" t="s">
        <v>278</v>
      </c>
      <c r="C17" s="377"/>
      <c r="D17" s="377"/>
      <c r="E17" s="377"/>
      <c r="F17" s="377"/>
      <c r="G17" s="377"/>
    </row>
    <row r="18" spans="2:7" x14ac:dyDescent="0.25">
      <c r="B18" s="378" t="s">
        <v>274</v>
      </c>
      <c r="C18" s="378"/>
      <c r="D18" s="378"/>
      <c r="E18" s="378"/>
      <c r="F18" s="378"/>
      <c r="G18" s="378"/>
    </row>
    <row r="19" spans="2:7" ht="15.75" thickBot="1" x14ac:dyDescent="0.3">
      <c r="B19" s="378" t="s">
        <v>276</v>
      </c>
      <c r="C19" s="378"/>
      <c r="D19" s="378"/>
      <c r="E19" s="378"/>
      <c r="F19" s="378"/>
      <c r="G19" s="378"/>
    </row>
    <row r="20" spans="2:7" x14ac:dyDescent="0.25">
      <c r="B20" s="379" t="s">
        <v>33</v>
      </c>
      <c r="C20" s="380"/>
      <c r="D20" s="380"/>
      <c r="E20" s="383" t="s">
        <v>275</v>
      </c>
      <c r="F20" s="385" t="s">
        <v>34</v>
      </c>
      <c r="G20" s="386"/>
    </row>
    <row r="21" spans="2:7" ht="15.75" thickBot="1" x14ac:dyDescent="0.3">
      <c r="B21" s="381"/>
      <c r="C21" s="382"/>
      <c r="D21" s="382"/>
      <c r="E21" s="384"/>
      <c r="F21" s="387"/>
      <c r="G21" s="388"/>
    </row>
    <row r="22" spans="2:7" x14ac:dyDescent="0.25">
      <c r="B22" s="284">
        <v>0</v>
      </c>
      <c r="C22" s="294" t="s">
        <v>32</v>
      </c>
      <c r="D22" s="306">
        <v>10001</v>
      </c>
      <c r="E22" s="297">
        <f t="shared" ref="E22:E28" si="1">D22/368/24</f>
        <v>1.1323596014492754</v>
      </c>
      <c r="F22" s="309">
        <v>1</v>
      </c>
      <c r="G22" s="301"/>
    </row>
    <row r="23" spans="2:7" x14ac:dyDescent="0.25">
      <c r="B23" s="290">
        <v>10001</v>
      </c>
      <c r="C23" s="295" t="s">
        <v>32</v>
      </c>
      <c r="D23" s="307">
        <v>50000</v>
      </c>
      <c r="E23" s="298">
        <f t="shared" si="1"/>
        <v>5.6612318840579716</v>
      </c>
      <c r="F23" s="310">
        <v>2</v>
      </c>
      <c r="G23" s="303"/>
    </row>
    <row r="24" spans="2:7" x14ac:dyDescent="0.25">
      <c r="B24" s="290">
        <v>50001</v>
      </c>
      <c r="C24" s="295" t="s">
        <v>32</v>
      </c>
      <c r="D24" s="307">
        <v>100000</v>
      </c>
      <c r="E24" s="298">
        <f t="shared" si="1"/>
        <v>11.322463768115943</v>
      </c>
      <c r="F24" s="310">
        <v>4</v>
      </c>
      <c r="G24" s="303" t="s">
        <v>38</v>
      </c>
    </row>
    <row r="25" spans="2:7" x14ac:dyDescent="0.25">
      <c r="B25" s="290">
        <v>100001</v>
      </c>
      <c r="C25" s="295" t="s">
        <v>32</v>
      </c>
      <c r="D25" s="307">
        <v>150000</v>
      </c>
      <c r="E25" s="298">
        <f t="shared" si="1"/>
        <v>16.983695652173914</v>
      </c>
      <c r="F25" s="310">
        <v>5</v>
      </c>
      <c r="G25" s="303" t="s">
        <v>38</v>
      </c>
    </row>
    <row r="26" spans="2:7" x14ac:dyDescent="0.25">
      <c r="B26" s="290">
        <v>150001</v>
      </c>
      <c r="C26" s="295" t="s">
        <v>32</v>
      </c>
      <c r="D26" s="307">
        <v>200000</v>
      </c>
      <c r="E26" s="298">
        <f t="shared" si="1"/>
        <v>22.644927536231886</v>
      </c>
      <c r="F26" s="310">
        <v>6</v>
      </c>
      <c r="G26" s="303" t="s">
        <v>38</v>
      </c>
    </row>
    <row r="27" spans="2:7" x14ac:dyDescent="0.25">
      <c r="B27" s="290">
        <v>200001</v>
      </c>
      <c r="C27" s="295" t="s">
        <v>32</v>
      </c>
      <c r="D27" s="307">
        <v>250000</v>
      </c>
      <c r="E27" s="298">
        <f t="shared" si="1"/>
        <v>28.306159420289855</v>
      </c>
      <c r="F27" s="310">
        <v>7</v>
      </c>
      <c r="G27" s="303" t="s">
        <v>38</v>
      </c>
    </row>
    <row r="28" spans="2:7" x14ac:dyDescent="0.25">
      <c r="B28" s="290">
        <v>250001</v>
      </c>
      <c r="C28" s="295" t="s">
        <v>32</v>
      </c>
      <c r="D28" s="307">
        <v>300000</v>
      </c>
      <c r="E28" s="298">
        <f t="shared" si="1"/>
        <v>33.967391304347828</v>
      </c>
      <c r="F28" s="310">
        <v>8</v>
      </c>
      <c r="G28" s="303" t="s">
        <v>38</v>
      </c>
    </row>
    <row r="29" spans="2:7" ht="15.75" thickBot="1" x14ac:dyDescent="0.3">
      <c r="B29" s="291" t="s">
        <v>39</v>
      </c>
      <c r="C29" s="296"/>
      <c r="D29" s="308">
        <v>300000</v>
      </c>
      <c r="E29" s="299"/>
      <c r="F29" s="311">
        <v>9</v>
      </c>
      <c r="G29" s="305" t="s">
        <v>38</v>
      </c>
    </row>
    <row r="30" spans="2:7" x14ac:dyDescent="0.25">
      <c r="F30" s="70"/>
    </row>
    <row r="31" spans="2:7" x14ac:dyDescent="0.25">
      <c r="F31" s="70"/>
    </row>
    <row r="32" spans="2:7" x14ac:dyDescent="0.25">
      <c r="B32" s="70" t="s">
        <v>35</v>
      </c>
      <c r="F32" s="70"/>
    </row>
    <row r="33" spans="2:6" x14ac:dyDescent="0.25">
      <c r="B33" s="70" t="s">
        <v>36</v>
      </c>
      <c r="F33" s="70"/>
    </row>
    <row r="34" spans="2:6" x14ac:dyDescent="0.25">
      <c r="B34" s="70" t="s">
        <v>37</v>
      </c>
      <c r="F34" s="70"/>
    </row>
  </sheetData>
  <sheetProtection sheet="1" objects="1" scenarios="1" selectLockedCells="1" selectUnlockedCells="1"/>
  <mergeCells count="12">
    <mergeCell ref="F4:G5"/>
    <mergeCell ref="B1:G1"/>
    <mergeCell ref="E4:E5"/>
    <mergeCell ref="B2:G2"/>
    <mergeCell ref="B3:G3"/>
    <mergeCell ref="B4:D5"/>
    <mergeCell ref="B17:G17"/>
    <mergeCell ref="B18:G18"/>
    <mergeCell ref="B19:G19"/>
    <mergeCell ref="B20:D21"/>
    <mergeCell ref="E20:E21"/>
    <mergeCell ref="F20:G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J14"/>
  <sheetViews>
    <sheetView zoomScale="130" zoomScaleNormal="130" workbookViewId="0">
      <selection activeCell="E8" activeCellId="3" sqref="C4:C6 C8:C9 E4:E6 E8:E9"/>
    </sheetView>
  </sheetViews>
  <sheetFormatPr defaultRowHeight="15" x14ac:dyDescent="0.25"/>
  <cols>
    <col min="1" max="1" width="4.140625" style="70" customWidth="1"/>
    <col min="2" max="2" width="60.7109375" style="70" customWidth="1"/>
    <col min="3" max="5" width="15.7109375" style="70" customWidth="1"/>
    <col min="6" max="6" width="4.85546875" style="70" customWidth="1"/>
    <col min="7" max="16384" width="9.140625" style="70"/>
  </cols>
  <sheetData>
    <row r="1" spans="2:10" ht="15.75" thickBot="1" x14ac:dyDescent="0.3"/>
    <row r="2" spans="2:10" ht="16.5" thickBot="1" x14ac:dyDescent="0.3">
      <c r="B2" s="128" t="s">
        <v>30</v>
      </c>
      <c r="C2" s="92" t="s">
        <v>0</v>
      </c>
      <c r="D2" s="92" t="s">
        <v>1</v>
      </c>
      <c r="E2" s="206" t="s">
        <v>17</v>
      </c>
      <c r="G2" s="368" t="s">
        <v>261</v>
      </c>
      <c r="H2" s="369"/>
      <c r="I2" s="373" t="s">
        <v>262</v>
      </c>
      <c r="J2" s="374"/>
    </row>
    <row r="3" spans="2:10" ht="15.75" thickBot="1" x14ac:dyDescent="0.3">
      <c r="B3" s="72" t="s">
        <v>31</v>
      </c>
      <c r="C3" s="74"/>
      <c r="D3" s="75"/>
      <c r="E3" s="76"/>
      <c r="G3" s="370"/>
      <c r="H3" s="371"/>
      <c r="I3" s="375"/>
      <c r="J3" s="376"/>
    </row>
    <row r="4" spans="2:10" ht="15" customHeight="1" x14ac:dyDescent="0.25">
      <c r="B4" s="95" t="s">
        <v>80</v>
      </c>
      <c r="C4" s="336"/>
      <c r="D4" s="333">
        <v>80</v>
      </c>
      <c r="E4" s="401"/>
      <c r="G4" s="372">
        <f>A!$I$7</f>
        <v>0</v>
      </c>
      <c r="H4" s="365"/>
      <c r="I4" s="372">
        <f>W!$I$7</f>
        <v>0</v>
      </c>
      <c r="J4" s="365"/>
    </row>
    <row r="5" spans="2:10" ht="15" customHeight="1" thickBot="1" x14ac:dyDescent="0.3">
      <c r="B5" s="148" t="s">
        <v>81</v>
      </c>
      <c r="C5" s="337"/>
      <c r="D5" s="334"/>
      <c r="E5" s="402"/>
      <c r="G5" s="366"/>
      <c r="H5" s="367"/>
      <c r="I5" s="366"/>
      <c r="J5" s="367"/>
    </row>
    <row r="6" spans="2:10" ht="15.75" customHeight="1" thickBot="1" x14ac:dyDescent="0.3">
      <c r="B6" s="149" t="s">
        <v>79</v>
      </c>
      <c r="C6" s="338"/>
      <c r="D6" s="335"/>
      <c r="E6" s="359"/>
      <c r="G6" s="368" t="s">
        <v>263</v>
      </c>
      <c r="H6" s="369"/>
      <c r="I6" s="373" t="s">
        <v>264</v>
      </c>
      <c r="J6" s="374"/>
    </row>
    <row r="7" spans="2:10" ht="15.75" customHeight="1" thickBot="1" x14ac:dyDescent="0.3">
      <c r="B7" s="90" t="s">
        <v>83</v>
      </c>
      <c r="C7" s="91"/>
      <c r="D7" s="80"/>
      <c r="E7" s="76"/>
      <c r="G7" s="370"/>
      <c r="H7" s="371"/>
      <c r="I7" s="375"/>
      <c r="J7" s="376"/>
    </row>
    <row r="8" spans="2:10" ht="15.75" customHeight="1" x14ac:dyDescent="0.25">
      <c r="B8" s="399" t="s">
        <v>82</v>
      </c>
      <c r="C8" s="336"/>
      <c r="D8" s="333">
        <v>20</v>
      </c>
      <c r="E8" s="401"/>
      <c r="G8" s="364" t="str">
        <f>A!$J$10</f>
        <v>10</v>
      </c>
      <c r="H8" s="365"/>
      <c r="I8" s="364" t="str">
        <f>W!$J$10</f>
        <v>10</v>
      </c>
      <c r="J8" s="365"/>
    </row>
    <row r="9" spans="2:10" ht="15" customHeight="1" thickBot="1" x14ac:dyDescent="0.3">
      <c r="B9" s="400"/>
      <c r="C9" s="337"/>
      <c r="D9" s="334"/>
      <c r="E9" s="402"/>
      <c r="G9" s="366"/>
      <c r="H9" s="367"/>
      <c r="I9" s="366"/>
      <c r="J9" s="367"/>
    </row>
    <row r="10" spans="2:10" ht="21.75" thickBot="1" x14ac:dyDescent="0.3">
      <c r="B10" s="147" t="s">
        <v>84</v>
      </c>
      <c r="C10" s="124">
        <f>SUM(C4:C9)</f>
        <v>0</v>
      </c>
      <c r="D10" s="145">
        <f>SUM(D4:D9)</f>
        <v>100</v>
      </c>
      <c r="E10" s="145">
        <f>SUM(E4:E9)</f>
        <v>0</v>
      </c>
    </row>
    <row r="11" spans="2:10" ht="15.75" thickBot="1" x14ac:dyDescent="0.3"/>
    <row r="12" spans="2:10" ht="21.75" thickBot="1" x14ac:dyDescent="0.3">
      <c r="B12" s="209" t="s">
        <v>30</v>
      </c>
      <c r="C12" s="124">
        <f>C10</f>
        <v>0</v>
      </c>
      <c r="D12" s="145">
        <f>D10</f>
        <v>100</v>
      </c>
      <c r="E12" s="145">
        <f>E10</f>
        <v>0</v>
      </c>
    </row>
    <row r="13" spans="2:10" ht="15.75" thickBot="1" x14ac:dyDescent="0.3">
      <c r="B13" s="210" t="s">
        <v>21</v>
      </c>
      <c r="C13" s="207">
        <v>3</v>
      </c>
      <c r="D13" s="207">
        <v>3</v>
      </c>
      <c r="E13" s="208">
        <v>3</v>
      </c>
    </row>
    <row r="14" spans="2:10" ht="21.75" thickBot="1" x14ac:dyDescent="0.3">
      <c r="B14" s="281" t="s">
        <v>69</v>
      </c>
      <c r="C14" s="124">
        <f>C13*(C12/100)</f>
        <v>0</v>
      </c>
      <c r="D14" s="124">
        <f>D13*(D12/100)</f>
        <v>3</v>
      </c>
      <c r="E14" s="124">
        <f>E13*(E12/100)</f>
        <v>0</v>
      </c>
    </row>
  </sheetData>
  <sheetProtection sheet="1" objects="1" scenarios="1" selectLockedCells="1"/>
  <mergeCells count="15">
    <mergeCell ref="G8:H9"/>
    <mergeCell ref="I8:J9"/>
    <mergeCell ref="G2:H3"/>
    <mergeCell ref="I2:J3"/>
    <mergeCell ref="G4:H5"/>
    <mergeCell ref="I4:J5"/>
    <mergeCell ref="G6:H7"/>
    <mergeCell ref="I6:J7"/>
    <mergeCell ref="B8:B9"/>
    <mergeCell ref="C4:C6"/>
    <mergeCell ref="D4:D6"/>
    <mergeCell ref="E4:E6"/>
    <mergeCell ref="C8:C9"/>
    <mergeCell ref="D8:D9"/>
    <mergeCell ref="E8:E9"/>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B1:E25"/>
  <sheetViews>
    <sheetView zoomScale="130" zoomScaleNormal="130" workbookViewId="0">
      <selection activeCell="D18" activeCellId="2" sqref="D8:D11 D14:D16 D18:D20"/>
    </sheetView>
  </sheetViews>
  <sheetFormatPr defaultRowHeight="15" x14ac:dyDescent="0.25"/>
  <cols>
    <col min="1" max="1" width="3.42578125" style="70" customWidth="1"/>
    <col min="2" max="2" width="60.7109375" style="70" customWidth="1"/>
    <col min="3" max="5" width="15.7109375" style="70" customWidth="1"/>
    <col min="6" max="6" width="4.5703125" style="70" customWidth="1"/>
    <col min="7" max="16384" width="9.140625" style="70"/>
  </cols>
  <sheetData>
    <row r="1" spans="2:5" ht="15.75" thickBot="1" x14ac:dyDescent="0.3"/>
    <row r="2" spans="2:5" ht="16.5" customHeight="1" thickBot="1" x14ac:dyDescent="0.3">
      <c r="B2" s="128" t="s">
        <v>40</v>
      </c>
      <c r="C2" s="71"/>
      <c r="D2" s="92" t="s">
        <v>0</v>
      </c>
      <c r="E2" s="92" t="s">
        <v>1</v>
      </c>
    </row>
    <row r="3" spans="2:5" ht="15.75" customHeight="1" thickBot="1" x14ac:dyDescent="0.3">
      <c r="B3" s="72" t="s">
        <v>41</v>
      </c>
      <c r="C3" s="73"/>
      <c r="D3" s="74"/>
      <c r="E3" s="75"/>
    </row>
    <row r="4" spans="2:5" ht="15" customHeight="1" x14ac:dyDescent="0.25">
      <c r="B4" s="93" t="s">
        <v>42</v>
      </c>
      <c r="C4" s="333"/>
      <c r="D4" s="336"/>
      <c r="E4" s="333">
        <v>40</v>
      </c>
    </row>
    <row r="5" spans="2:5" ht="15" customHeight="1" x14ac:dyDescent="0.25">
      <c r="B5" s="94" t="s">
        <v>43</v>
      </c>
      <c r="C5" s="334"/>
      <c r="D5" s="337"/>
      <c r="E5" s="334"/>
    </row>
    <row r="6" spans="2:5" ht="15.75" customHeight="1" thickBot="1" x14ac:dyDescent="0.3">
      <c r="B6" s="94" t="s">
        <v>44</v>
      </c>
      <c r="C6" s="335"/>
      <c r="D6" s="338"/>
      <c r="E6" s="335"/>
    </row>
    <row r="7" spans="2:5" ht="15.75" customHeight="1" thickBot="1" x14ac:dyDescent="0.3">
      <c r="B7" s="90" t="s">
        <v>45</v>
      </c>
      <c r="C7" s="85"/>
      <c r="D7" s="79"/>
      <c r="E7" s="80"/>
    </row>
    <row r="8" spans="2:5" ht="15.75" customHeight="1" x14ac:dyDescent="0.25">
      <c r="B8" s="95" t="s">
        <v>46</v>
      </c>
      <c r="C8" s="333" t="s">
        <v>21</v>
      </c>
      <c r="D8" s="336"/>
      <c r="E8" s="333">
        <v>30</v>
      </c>
    </row>
    <row r="9" spans="2:5" ht="15" customHeight="1" x14ac:dyDescent="0.25">
      <c r="B9" s="94" t="s">
        <v>47</v>
      </c>
      <c r="C9" s="334"/>
      <c r="D9" s="337"/>
      <c r="E9" s="334"/>
    </row>
    <row r="10" spans="2:5" ht="15" customHeight="1" x14ac:dyDescent="0.25">
      <c r="B10" s="94" t="s">
        <v>48</v>
      </c>
      <c r="C10" s="334"/>
      <c r="D10" s="337"/>
      <c r="E10" s="334"/>
    </row>
    <row r="11" spans="2:5" ht="15.75" customHeight="1" thickBot="1" x14ac:dyDescent="0.3">
      <c r="B11" s="96" t="s">
        <v>49</v>
      </c>
      <c r="C11" s="335"/>
      <c r="D11" s="338"/>
      <c r="E11" s="335"/>
    </row>
    <row r="12" spans="2:5" ht="15.75" customHeight="1" x14ac:dyDescent="0.25">
      <c r="B12" s="331" t="s">
        <v>50</v>
      </c>
      <c r="C12" s="86"/>
      <c r="D12" s="87"/>
      <c r="E12" s="88"/>
    </row>
    <row r="13" spans="2:5" ht="15.75" customHeight="1" thickBot="1" x14ac:dyDescent="0.3">
      <c r="B13" s="332"/>
      <c r="C13" s="81"/>
      <c r="D13" s="79"/>
      <c r="E13" s="80"/>
    </row>
    <row r="14" spans="2:5" ht="15" customHeight="1" x14ac:dyDescent="0.25">
      <c r="B14" s="97" t="s">
        <v>51</v>
      </c>
      <c r="C14" s="333"/>
      <c r="D14" s="336"/>
      <c r="E14" s="333">
        <v>10</v>
      </c>
    </row>
    <row r="15" spans="2:5" ht="15" customHeight="1" x14ac:dyDescent="0.25">
      <c r="B15" s="98" t="s">
        <v>52</v>
      </c>
      <c r="C15" s="334"/>
      <c r="D15" s="337"/>
      <c r="E15" s="334"/>
    </row>
    <row r="16" spans="2:5" ht="15.75" customHeight="1" thickBot="1" x14ac:dyDescent="0.3">
      <c r="B16" s="99" t="s">
        <v>53</v>
      </c>
      <c r="C16" s="335"/>
      <c r="D16" s="338"/>
      <c r="E16" s="335"/>
    </row>
    <row r="17" spans="2:5" ht="15.75" customHeight="1" thickBot="1" x14ac:dyDescent="0.3">
      <c r="B17" s="100" t="s">
        <v>54</v>
      </c>
      <c r="C17" s="81"/>
      <c r="D17" s="79"/>
      <c r="E17" s="80"/>
    </row>
    <row r="18" spans="2:5" ht="15" customHeight="1" x14ac:dyDescent="0.25">
      <c r="B18" s="339" t="s">
        <v>245</v>
      </c>
      <c r="C18" s="333"/>
      <c r="D18" s="336"/>
      <c r="E18" s="333">
        <v>20</v>
      </c>
    </row>
    <row r="19" spans="2:5" ht="15" customHeight="1" x14ac:dyDescent="0.25">
      <c r="B19" s="403"/>
      <c r="C19" s="334"/>
      <c r="D19" s="337"/>
      <c r="E19" s="334"/>
    </row>
    <row r="20" spans="2:5" ht="15.75" customHeight="1" thickBot="1" x14ac:dyDescent="0.3">
      <c r="B20" s="347"/>
      <c r="C20" s="335"/>
      <c r="D20" s="338"/>
      <c r="E20" s="335"/>
    </row>
    <row r="21" spans="2:5" ht="15.75" customHeight="1" thickBot="1" x14ac:dyDescent="0.3">
      <c r="B21" s="101" t="s">
        <v>55</v>
      </c>
      <c r="C21" s="81"/>
      <c r="D21" s="79"/>
      <c r="E21" s="80"/>
    </row>
    <row r="22" spans="2:5" ht="15" customHeight="1" x14ac:dyDescent="0.25">
      <c r="B22" s="339" t="s">
        <v>56</v>
      </c>
      <c r="C22" s="333"/>
      <c r="D22" s="336"/>
      <c r="E22" s="333">
        <v>100</v>
      </c>
    </row>
    <row r="23" spans="2:5" ht="15" customHeight="1" x14ac:dyDescent="0.25">
      <c r="B23" s="403"/>
      <c r="C23" s="334"/>
      <c r="D23" s="337"/>
      <c r="E23" s="334"/>
    </row>
    <row r="24" spans="2:5" ht="15.75" customHeight="1" thickBot="1" x14ac:dyDescent="0.3">
      <c r="B24" s="340"/>
      <c r="C24" s="335"/>
      <c r="D24" s="338"/>
      <c r="E24" s="335"/>
    </row>
    <row r="25" spans="2:5" ht="21.75" thickBot="1" x14ac:dyDescent="0.3">
      <c r="B25" s="281" t="s">
        <v>57</v>
      </c>
      <c r="C25" s="82"/>
      <c r="D25" s="124">
        <f>SUM(D4:D24)</f>
        <v>0</v>
      </c>
      <c r="E25" s="145">
        <f>SUM(E4:E20)</f>
        <v>100</v>
      </c>
    </row>
  </sheetData>
  <sheetProtection sheet="1" objects="1" scenarios="1" selectLockedCells="1"/>
  <mergeCells count="18">
    <mergeCell ref="E14:E16"/>
    <mergeCell ref="B22:B24"/>
    <mergeCell ref="C22:C24"/>
    <mergeCell ref="D22:D24"/>
    <mergeCell ref="E22:E24"/>
    <mergeCell ref="E18:E20"/>
    <mergeCell ref="C4:C6"/>
    <mergeCell ref="D4:D6"/>
    <mergeCell ref="E4:E6"/>
    <mergeCell ref="C8:C11"/>
    <mergeCell ref="D8:D11"/>
    <mergeCell ref="E8:E11"/>
    <mergeCell ref="B12:B13"/>
    <mergeCell ref="B18:B20"/>
    <mergeCell ref="C18:C20"/>
    <mergeCell ref="D18:D20"/>
    <mergeCell ref="C14:C16"/>
    <mergeCell ref="D14:D16"/>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Index</vt:lpstr>
      <vt:lpstr>A</vt:lpstr>
      <vt:lpstr>B</vt:lpstr>
      <vt:lpstr>C</vt:lpstr>
      <vt:lpstr>D</vt:lpstr>
      <vt:lpstr>E</vt:lpstr>
      <vt:lpstr>F</vt:lpstr>
      <vt:lpstr>G</vt:lpstr>
      <vt:lpstr>H</vt:lpstr>
      <vt:lpstr>I</vt:lpstr>
      <vt:lpstr>J</vt:lpstr>
      <vt:lpstr>K</vt:lpstr>
      <vt:lpstr>L</vt:lpstr>
      <vt:lpstr>M</vt:lpstr>
      <vt:lpstr>N</vt:lpstr>
      <vt:lpstr>O</vt:lpstr>
      <vt:lpstr>P</vt:lpstr>
      <vt:lpstr>Q</vt:lpstr>
      <vt:lpstr>R</vt:lpstr>
      <vt:lpstr>S</vt:lpstr>
      <vt:lpstr>W</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Holmerud</dc:creator>
  <cp:lastModifiedBy>user</cp:lastModifiedBy>
  <dcterms:created xsi:type="dcterms:W3CDTF">2015-05-30T00:46:41Z</dcterms:created>
  <dcterms:modified xsi:type="dcterms:W3CDTF">2015-09-01T16:51:05Z</dcterms:modified>
</cp:coreProperties>
</file>